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5\Mistřovice vodovod\Oprava dle požadavků MÚ\"/>
    </mc:Choice>
  </mc:AlternateContent>
  <xr:revisionPtr revIDLastSave="0" documentId="13_ncr:1_{5833BF5A-8A38-4B34-A027-A3D88D8D2592}" xr6:coauthVersionLast="47" xr6:coauthVersionMax="47" xr10:uidLastSave="{00000000-0000-0000-0000-000000000000}"/>
  <bookViews>
    <workbookView xWindow="28680" yWindow="-120" windowWidth="38640" windowHeight="21120" activeTab="3" xr2:uid="{F4FF0372-12E2-44FF-A0F3-01CDF3FD2591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AC86" i="12"/>
  <c r="F39" i="1" s="1"/>
  <c r="F9" i="12"/>
  <c r="G9" i="12" s="1"/>
  <c r="I9" i="12"/>
  <c r="K9" i="12"/>
  <c r="O9" i="12"/>
  <c r="Q9" i="12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O15" i="12"/>
  <c r="F16" i="12"/>
  <c r="G16" i="12"/>
  <c r="M16" i="12" s="1"/>
  <c r="I16" i="12"/>
  <c r="K16" i="12"/>
  <c r="O16" i="12"/>
  <c r="Q16" i="12"/>
  <c r="U16" i="12"/>
  <c r="F17" i="12"/>
  <c r="G17" i="12"/>
  <c r="I17" i="12"/>
  <c r="I15" i="12" s="1"/>
  <c r="K17" i="12"/>
  <c r="M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/>
  <c r="I19" i="12"/>
  <c r="K19" i="12"/>
  <c r="M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I21" i="12"/>
  <c r="K21" i="12"/>
  <c r="M21" i="12"/>
  <c r="O21" i="12"/>
  <c r="Q21" i="12"/>
  <c r="U21" i="12"/>
  <c r="F22" i="12"/>
  <c r="G22" i="12"/>
  <c r="M22" i="12" s="1"/>
  <c r="I22" i="12"/>
  <c r="K22" i="12"/>
  <c r="O22" i="12"/>
  <c r="Q22" i="12"/>
  <c r="U22" i="12"/>
  <c r="F24" i="12"/>
  <c r="G24" i="12" s="1"/>
  <c r="M24" i="12" s="1"/>
  <c r="I24" i="12"/>
  <c r="K24" i="12"/>
  <c r="O24" i="12"/>
  <c r="Q24" i="12"/>
  <c r="U24" i="12"/>
  <c r="F25" i="12"/>
  <c r="G25" i="12"/>
  <c r="I25" i="12"/>
  <c r="K25" i="12"/>
  <c r="M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I31" i="12"/>
  <c r="K31" i="12"/>
  <c r="M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I33" i="12"/>
  <c r="K33" i="12"/>
  <c r="M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/>
  <c r="I35" i="12"/>
  <c r="K35" i="12"/>
  <c r="M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I37" i="12"/>
  <c r="K37" i="12"/>
  <c r="M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I47" i="12"/>
  <c r="K47" i="12"/>
  <c r="M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6" i="12"/>
  <c r="G56" i="12" s="1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I63" i="12"/>
  <c r="K63" i="12"/>
  <c r="M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/>
  <c r="I73" i="12"/>
  <c r="K73" i="12"/>
  <c r="M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8" i="12"/>
  <c r="G78" i="12"/>
  <c r="G77" i="12" s="1"/>
  <c r="I78" i="12"/>
  <c r="K78" i="12"/>
  <c r="K77" i="12" s="1"/>
  <c r="O78" i="12"/>
  <c r="Q78" i="12"/>
  <c r="U78" i="12"/>
  <c r="F79" i="12"/>
  <c r="G79" i="12"/>
  <c r="M79" i="12" s="1"/>
  <c r="I79" i="12"/>
  <c r="K79" i="12"/>
  <c r="O79" i="12"/>
  <c r="Q79" i="12"/>
  <c r="U79" i="12"/>
  <c r="U77" i="12" s="1"/>
  <c r="F80" i="12"/>
  <c r="G80" i="12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O82" i="12"/>
  <c r="F83" i="12"/>
  <c r="G83" i="12" s="1"/>
  <c r="I83" i="12"/>
  <c r="K83" i="12"/>
  <c r="O83" i="12"/>
  <c r="Q83" i="12"/>
  <c r="Q82" i="12" s="1"/>
  <c r="U83" i="12"/>
  <c r="U82" i="12" s="1"/>
  <c r="F84" i="12"/>
  <c r="G84" i="12"/>
  <c r="I84" i="12"/>
  <c r="K84" i="12"/>
  <c r="M84" i="12"/>
  <c r="O84" i="12"/>
  <c r="Q84" i="12"/>
  <c r="U84" i="12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M23" i="12" l="1"/>
  <c r="AD86" i="12"/>
  <c r="G39" i="1" s="1"/>
  <c r="G40" i="1" s="1"/>
  <c r="G25" i="1" s="1"/>
  <c r="G26" i="1" s="1"/>
  <c r="M9" i="12"/>
  <c r="F40" i="1"/>
  <c r="K8" i="12"/>
  <c r="Q55" i="12"/>
  <c r="Q77" i="12"/>
  <c r="I8" i="12"/>
  <c r="U55" i="12"/>
  <c r="O8" i="12"/>
  <c r="K15" i="12"/>
  <c r="O55" i="12"/>
  <c r="O77" i="12"/>
  <c r="I23" i="12"/>
  <c r="K55" i="12"/>
  <c r="I77" i="12"/>
  <c r="U23" i="12"/>
  <c r="Q8" i="12"/>
  <c r="K82" i="12"/>
  <c r="I82" i="12"/>
  <c r="Q23" i="12"/>
  <c r="M15" i="12"/>
  <c r="O23" i="12"/>
  <c r="I55" i="12"/>
  <c r="U15" i="12"/>
  <c r="M78" i="12"/>
  <c r="M77" i="12" s="1"/>
  <c r="K23" i="12"/>
  <c r="Q15" i="12"/>
  <c r="G23" i="1"/>
  <c r="G82" i="12"/>
  <c r="I52" i="1" s="1"/>
  <c r="M83" i="12"/>
  <c r="M82" i="12" s="1"/>
  <c r="M8" i="12"/>
  <c r="M55" i="12"/>
  <c r="G8" i="12"/>
  <c r="G15" i="12"/>
  <c r="I48" i="1" s="1"/>
  <c r="G23" i="12"/>
  <c r="I49" i="1" s="1"/>
  <c r="G55" i="12"/>
  <c r="I50" i="1" s="1"/>
  <c r="G28" i="1" l="1"/>
  <c r="H39" i="1"/>
  <c r="H40" i="1" s="1"/>
  <c r="I47" i="1"/>
  <c r="I16" i="1" s="1"/>
  <c r="I21" i="1" s="1"/>
  <c r="G86" i="12"/>
  <c r="G24" i="1"/>
  <c r="G29" i="1" s="1"/>
  <c r="I53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7043E327-4A9D-4EFC-AB0B-47C80FAC64FB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BDE768E-EA0D-48AF-B363-0B1238BF4F21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D9CC6819-CDB5-4258-9FBF-5794BBE26671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8FE0ED52-BDFD-455F-B0D0-89AD738744C8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CAD63BF4-9AC4-4A93-9BAA-A5FE1809CABC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65B4693C-CDC6-4E2F-9C05-C6C392EAA08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<sst xmlns="http://schemas.openxmlformats.org/spreadsheetml/2006/main" count="446" uniqueCount="253">
  <si>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</si>
  <si>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</si>
  <si>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</si>
  <si>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</si>
  <si>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</si>
  <si>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</si>
  <si>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</si>
  <si>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</si>
  <si>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</si>
  <si>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</si>
  <si>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</si>
  <si>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</si>
  <si>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</si>
  <si>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</si>
  <si>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</si>
  <si>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</si>
  <si>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</si>
  <si>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</si>
  <si>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</si>
  <si>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</si>
  <si>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</si>
  <si>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</si>
  <si>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</si>
  <si>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</si>
  <si>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</si>
  <si>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</si>
  <si>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</si>
  <si>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</si>
  <si>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</si>
  <si>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</si>
  <si>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</si>
  <si>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</si>
  <si>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</si>
  <si>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</si>
  <si>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</si>
  <si>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</si>
  <si>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</si>
  <si>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</si>
  <si>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</si>
  <si>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</si>
  <si>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</si>
  <si>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</si>
  <si>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</si>
  <si>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01 Vodovodní řad</t>
  </si>
  <si>
    <t>Rozpočet:</t>
  </si>
  <si>
    <t>Misto</t>
  </si>
  <si>
    <t>Český Těšín - Mistřovice, vodovod ul.Slepá</t>
  </si>
  <si>
    <t>Město Český Těšín</t>
  </si>
  <si>
    <t>náměstí ČSA 1/1</t>
  </si>
  <si>
    <t>Český Těšín</t>
  </si>
  <si>
    <t>773701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</si>
  <si>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</si>
  <si>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</si>
  <si>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</si>
  <si>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</si>
  <si>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</si>
  <si>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</si>
  <si>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</si>
  <si>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</si>
  <si>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</si>
  <si>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</si>
  <si>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</si>
  <si>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93</t>
  </si>
  <si>
    <t>Dokončovací práce inž.staveb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</si>
  <si>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</si>
  <si>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</si>
  <si>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</si>
  <si>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</si>
  <si>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</si>
  <si>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</si>
  <si>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</si>
  <si>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</si>
  <si>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</si>
  <si>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</si>
  <si>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</si>
  <si>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</si>
  <si>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</si>
  <si>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</si>
  <si>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</si>
  <si>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</si>
  <si>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</si>
  <si>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</si>
  <si>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</si>
  <si>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</si>
  <si>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</si>
  <si>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</si>
  <si>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</si>
  <si>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</si>
  <si>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</si>
  <si>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</si>
  <si>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</si>
  <si>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</si>
  <si>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</si>
  <si>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</si>
  <si>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</si>
  <si>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</si>
  <si>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</si>
  <si>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919735113R00</t>
  </si>
  <si>
    <t>Řezání stávajícího živičného krytu tl. 10 - 15 cm</t>
  </si>
  <si>
    <t>m</t>
  </si>
  <si>
    <t>POL1_0</t>
  </si>
  <si>
    <t>113151114R00</t>
  </si>
  <si>
    <t>Fréz.živič.krytu pl.do 500 m2,pruh do 75 cm,tl.5cm</t>
  </si>
  <si>
    <t>m2</t>
  </si>
  <si>
    <t>113107320R00</t>
  </si>
  <si>
    <t>Odstranění podkladu pl. 50 m2,kam.těžené tl.20 cm</t>
  </si>
  <si>
    <t>110000001VP</t>
  </si>
  <si>
    <t>Zřízení/odstranění jámy protlaku-výkop,zásyp, pažení - 5x1,5 m hl. 2,5 m</t>
  </si>
  <si>
    <t>kpl</t>
  </si>
  <si>
    <t>110000002VP</t>
  </si>
  <si>
    <t>Zřízení/odstranění jámy protlaku-výkop,zásyp, pažení - 6x1,5 m hl. 3,7 m</t>
  </si>
  <si>
    <t>110000003VP</t>
  </si>
  <si>
    <t>Zřízení / odstranění - sondy pro křížení s IS</t>
  </si>
  <si>
    <t>577141212R00</t>
  </si>
  <si>
    <t>Beton asfalt. ACO 8,ACO 11,ACO 16, do 3 m, tl.4 cm</t>
  </si>
  <si>
    <t>573231111R00</t>
  </si>
  <si>
    <t>Postřik živičný spojovací z emulze 0,5-0,7 kg/m2</t>
  </si>
  <si>
    <t>631621120R00</t>
  </si>
  <si>
    <t>Podklad z obalovaného kameniva tl. 110 mm</t>
  </si>
  <si>
    <t>573312611R00</t>
  </si>
  <si>
    <t>Prolití podkladu z kameniva asfaltem, 7,0 kg/m2</t>
  </si>
  <si>
    <t>564871111R00</t>
  </si>
  <si>
    <t>Podklad ze štěrkodrti po zhutnění tloušťky 25 cm, fr 0/32</t>
  </si>
  <si>
    <t>564871111RT4</t>
  </si>
  <si>
    <t>Podklad ze štěrkodrti po zhutnění tloušťky 25 cm, štěrkodrť frakce 32-63 mm</t>
  </si>
  <si>
    <t>555000001VP</t>
  </si>
  <si>
    <t>Zalití spar živičnou zatavovací páskou</t>
  </si>
  <si>
    <t>bm</t>
  </si>
  <si>
    <t>888000001VP</t>
  </si>
  <si>
    <t>Horizontální vrtání se zatažením potrubí d90, a vytyčovací vodič</t>
  </si>
  <si>
    <t>888000002VP</t>
  </si>
  <si>
    <t>Přesun strojní techniky vrtání</t>
  </si>
  <si>
    <t>286134329R</t>
  </si>
  <si>
    <t>Trubka vodovodní  PE 100 RC, rozměr 90 x 8,2 mm, PN 16</t>
  </si>
  <si>
    <t>POL3_0</t>
  </si>
  <si>
    <t>Trubka vodovodní  PE 100 RC, rozměr 90 x 8,2 mm, PN 16, tyč 6 m</t>
  </si>
  <si>
    <t>286136757.VP</t>
  </si>
  <si>
    <t>Vodič vytyčovací TraceSafe RT 1802 W, modrá barva, vč spojek</t>
  </si>
  <si>
    <t>888001001VP</t>
  </si>
  <si>
    <t>DOD+MTZ elektrospojka Pe100 d 90, SDR 11</t>
  </si>
  <si>
    <t>ks</t>
  </si>
  <si>
    <t>888001005VP</t>
  </si>
  <si>
    <t>DOD+MTZ elektro T kus rovnoramenný Pe100, d90-90, SDR11</t>
  </si>
  <si>
    <t>888001006VP</t>
  </si>
  <si>
    <t>DOD+MTZ volná příruba + lemový nákružek, d90 SDR11</t>
  </si>
  <si>
    <t>857242121R00</t>
  </si>
  <si>
    <t>Montáž tvarovek litin. jednoos.přír. výkop DN 80</t>
  </si>
  <si>
    <t>kus</t>
  </si>
  <si>
    <t>12641</t>
  </si>
  <si>
    <t>Patkové koleno N  80/90st. 4-děr.PN 10/16 TL,EPOX, + podložka patkového kolene</t>
  </si>
  <si>
    <t>6229</t>
  </si>
  <si>
    <t>TP  80/400  /FF/  PN 10/16   TL,EPOX</t>
  </si>
  <si>
    <t>857262121R00</t>
  </si>
  <si>
    <t>Montáž tvarovek litin. jednoos. přír. výkop DN 100</t>
  </si>
  <si>
    <t>88001.VP</t>
  </si>
  <si>
    <t>Spojka  hrdlo x příruba DN100</t>
  </si>
  <si>
    <t>857264121R00</t>
  </si>
  <si>
    <t>Montáž tvarovek litin. odboč. přír. výkop DN 100</t>
  </si>
  <si>
    <t>14649</t>
  </si>
  <si>
    <t>T 100  80      PN 10/16  TL,EPOX</t>
  </si>
  <si>
    <t>891247111R00</t>
  </si>
  <si>
    <t>Montáž hydrantů podzemních DN 80</t>
  </si>
  <si>
    <t>11629</t>
  </si>
  <si>
    <t>hydrant podz.dvojčinný DN80, Rd 1,0 m h 0,75 m</t>
  </si>
  <si>
    <t>2876</t>
  </si>
  <si>
    <t xml:space="preserve">koš drenážní k hydrantu </t>
  </si>
  <si>
    <t>899401113R00</t>
  </si>
  <si>
    <t>Osazení poklopů litinových hydrantových</t>
  </si>
  <si>
    <t>2572</t>
  </si>
  <si>
    <t xml:space="preserve">poklop litinový teleskop hydrantový </t>
  </si>
  <si>
    <t>13202</t>
  </si>
  <si>
    <t>podložka betonová hydrantová</t>
  </si>
  <si>
    <t>892273111R00</t>
  </si>
  <si>
    <t>Desinfekce vodovodního potrubí DN80</t>
  </si>
  <si>
    <t>892271111R00</t>
  </si>
  <si>
    <t>Tlaková zkouška vodovodního potrubí DN 80</t>
  </si>
  <si>
    <t>892000001VP</t>
  </si>
  <si>
    <t>Tlaková zkouška hydrantu</t>
  </si>
  <si>
    <t>891241111R00</t>
  </si>
  <si>
    <t>Montáž vodovodních šoupátek ve výkopu DN 80</t>
  </si>
  <si>
    <t>88005.VP</t>
  </si>
  <si>
    <t>šoupě  F4 DN 80/PN16,  L-180 mm, typ 001</t>
  </si>
  <si>
    <t>88006.VP</t>
  </si>
  <si>
    <t>Zákop spour teleskop dl 1,3-1,8 m</t>
  </si>
  <si>
    <t>899401112R00</t>
  </si>
  <si>
    <t>Osazení poklopů litinových šoupátkových</t>
  </si>
  <si>
    <t>88009.VP</t>
  </si>
  <si>
    <t>poklop litinový teleskop šoupátkový</t>
  </si>
  <si>
    <t>13021</t>
  </si>
  <si>
    <t>podložka betonová šoupátková</t>
  </si>
  <si>
    <t>850265121R00</t>
  </si>
  <si>
    <t>Výřez nebo výsek na potrubí litinovém DN 100</t>
  </si>
  <si>
    <t>930000001VP</t>
  </si>
  <si>
    <t>Vytýčení stavby</t>
  </si>
  <si>
    <t>hod</t>
  </si>
  <si>
    <t>930000002VP</t>
  </si>
  <si>
    <t>Vytýčení IS vč OP</t>
  </si>
  <si>
    <t>930000003VP</t>
  </si>
  <si>
    <t>Zaměření dokončené stavby v S-JTSK a BpV, dle směrnice SmVaK</t>
  </si>
  <si>
    <t>930000004VP</t>
  </si>
  <si>
    <t>Bakteriologický rozbor vody z koncových částí, dle ČSN ISO 5667-5</t>
  </si>
  <si>
    <t>930000005VP</t>
  </si>
  <si>
    <t>Zkoušky hutnění , vč protokolu</t>
  </si>
  <si>
    <t>930000006VP</t>
  </si>
  <si>
    <t>Náklady na hrazení poplatků za zábor, veřejného prostranství</t>
  </si>
  <si>
    <t>930000007VP</t>
  </si>
  <si>
    <t>Vyspravení stáv porušených kcí a prvků</t>
  </si>
  <si>
    <t>930000008VP</t>
  </si>
  <si>
    <t>Manipulační práce s vodovodem, odstavení,odkalení,odvzdušnění</t>
  </si>
  <si>
    <t>930000009VP</t>
  </si>
  <si>
    <t>Ostatní náklady-náklady zřejmé zPD a ověřením na , místě,položkově nespecifikované</t>
  </si>
  <si>
    <t>930000010VP</t>
  </si>
  <si>
    <t>Oznámení o přerušení dodávky vody</t>
  </si>
  <si>
    <t>930000011VP</t>
  </si>
  <si>
    <t>PDZ - zřízení/odstranění pronájem</t>
  </si>
  <si>
    <t>930000012VP</t>
  </si>
  <si>
    <t>Prověrka funkčnosti identifik vodiče</t>
  </si>
  <si>
    <t>930000021VP</t>
  </si>
  <si>
    <t>Geodetické zaměření pro DTM Moravskoslezského kraj</t>
  </si>
  <si>
    <t>930000013VP</t>
  </si>
  <si>
    <t>Přechody / přejezdy přes výkopy</t>
  </si>
  <si>
    <t>930000014VP</t>
  </si>
  <si>
    <t>Mobilní oplocení staveniště h 1,80, zřízení/odstranění</t>
  </si>
  <si>
    <t>930000015VP</t>
  </si>
  <si>
    <t>Dokumentace skutečného provedení stavby, 3x tisk, 1 x elektronicky</t>
  </si>
  <si>
    <t>930000016VP</t>
  </si>
  <si>
    <t>Zařízení staveniště (mobilní WC aj.)</t>
  </si>
  <si>
    <t>930000017VP</t>
  </si>
  <si>
    <t>Informační tabule o stavbě – velikost 1,0 x 1,0 m</t>
  </si>
  <si>
    <t>930000018VP</t>
  </si>
  <si>
    <t>Pasport místní komunikace ul. Slepá a, napojení na přilehlé pozemky</t>
  </si>
  <si>
    <t>930000019VP</t>
  </si>
  <si>
    <t>Fotodkumentaceprůběhu stavby, s předáním na datové nosiči</t>
  </si>
  <si>
    <t>930000020VP</t>
  </si>
  <si>
    <t>Zpracování geometrického plánu pro zápis do KN</t>
  </si>
  <si>
    <t>979087212R00</t>
  </si>
  <si>
    <t xml:space="preserve">Nakládání suti na dopravní prostředky </t>
  </si>
  <si>
    <t>t</t>
  </si>
  <si>
    <t>979083112R00</t>
  </si>
  <si>
    <t>Vodorovné přemístění suti na skládku do 1000 m</t>
  </si>
  <si>
    <t>979082119R00</t>
  </si>
  <si>
    <t>Příplatek k přesunu suti za každých dalších 1000 m</t>
  </si>
  <si>
    <t>979000001VP</t>
  </si>
  <si>
    <t>Poplatek za skládku suti</t>
  </si>
  <si>
    <t>998000001VP</t>
  </si>
  <si>
    <t>Přesun hmot, trubní vedení</t>
  </si>
  <si>
    <t>995000001VP</t>
  </si>
  <si>
    <t>Přesun hmot, komunikace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</si>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</sst>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0" fillId="3" borderId="39" xfId="0" applyNumberForma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61BEDF95-1C8F-40AE-92EE-E7C593FA2C8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A6B55-C120-49E7-9146-01F9326662BA}">
  <dimension ref="A1:G2"/>
  <sheetViews>
    <sheetView workbookViewId="0">
      <selection activeCell="L9" sqref="L9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2" t="s">
        <v>39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613EB-7D45-4708-91CC-E880B07B1295}">
  <sheetPr codeName="List5112">
    <tabColor rgb="FF66FF66"/>
  </sheetPr>
  <dimension ref="A1:O56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91" t="s">
        <v>42</v>
      </c>
      <c r="C1" s="192"/>
      <c r="D1" s="192"/>
      <c r="E1" s="192"/>
      <c r="F1" s="192"/>
      <c r="G1" s="192"/>
      <c r="H1" s="192"/>
      <c r="I1" s="192"/>
      <c r="J1" s="193"/>
    </row>
    <row r="2" spans="1:15" ht="23.25" customHeight="1" x14ac:dyDescent="0.2">
      <c r="A2" s="3"/>
      <c r="B2" s="70" t="s">
        <v>40</v>
      </c>
      <c r="C2" s="71"/>
      <c r="D2" s="184" t="s">
        <v>46</v>
      </c>
      <c r="E2" s="185"/>
      <c r="F2" s="185"/>
      <c r="G2" s="185"/>
      <c r="H2" s="185"/>
      <c r="I2" s="185"/>
      <c r="J2" s="186"/>
      <c r="O2" s="1"/>
    </row>
    <row r="3" spans="1:15" ht="23.25" customHeight="1" x14ac:dyDescent="0.2">
      <c r="A3" s="3"/>
      <c r="B3" s="72" t="s">
        <v>45</v>
      </c>
      <c r="C3" s="73"/>
      <c r="D3" s="206" t="s">
        <v>43</v>
      </c>
      <c r="E3" s="207"/>
      <c r="F3" s="207"/>
      <c r="G3" s="207"/>
      <c r="H3" s="207"/>
      <c r="I3" s="207"/>
      <c r="J3" s="208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02"/>
      <c r="E11" s="202"/>
      <c r="F11" s="202"/>
      <c r="G11" s="202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21"/>
      <c r="E12" s="221"/>
      <c r="F12" s="221"/>
      <c r="G12" s="221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22"/>
      <c r="E13" s="222"/>
      <c r="F13" s="222"/>
      <c r="G13" s="222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190"/>
      <c r="F15" s="190"/>
      <c r="G15" s="219"/>
      <c r="H15" s="219"/>
      <c r="I15" s="219" t="s">
        <v>28</v>
      </c>
      <c r="J15" s="220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187"/>
      <c r="F16" s="188"/>
      <c r="G16" s="187"/>
      <c r="H16" s="188"/>
      <c r="I16" s="187">
        <f>SUMIF(F47:F52,A16,I47:I52)+SUMIF(F47:F52,"PSU",I47:I52)</f>
        <v>0</v>
      </c>
      <c r="J16" s="189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187"/>
      <c r="F17" s="188"/>
      <c r="G17" s="187"/>
      <c r="H17" s="188"/>
      <c r="I17" s="187">
        <f>SUMIF(F47:F52,A17,I47:I52)</f>
        <v>0</v>
      </c>
      <c r="J17" s="189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187"/>
      <c r="F18" s="188"/>
      <c r="G18" s="187"/>
      <c r="H18" s="188"/>
      <c r="I18" s="187">
        <f>SUMIF(F47:F52,A18,I47:I52)</f>
        <v>0</v>
      </c>
      <c r="J18" s="189"/>
    </row>
    <row r="19" spans="1:10" ht="23.25" customHeight="1" x14ac:dyDescent="0.2">
      <c r="A19" s="128" t="s">
        <v>68</v>
      </c>
      <c r="B19" s="129" t="s">
        <v>26</v>
      </c>
      <c r="C19" s="47"/>
      <c r="D19" s="48"/>
      <c r="E19" s="187"/>
      <c r="F19" s="188"/>
      <c r="G19" s="187"/>
      <c r="H19" s="188"/>
      <c r="I19" s="187">
        <f>SUMIF(F47:F52,A19,I47:I52)</f>
        <v>0</v>
      </c>
      <c r="J19" s="189"/>
    </row>
    <row r="20" spans="1:10" ht="23.25" customHeight="1" x14ac:dyDescent="0.2">
      <c r="A20" s="128" t="s">
        <v>69</v>
      </c>
      <c r="B20" s="129" t="s">
        <v>27</v>
      </c>
      <c r="C20" s="47"/>
      <c r="D20" s="48"/>
      <c r="E20" s="187"/>
      <c r="F20" s="188"/>
      <c r="G20" s="187"/>
      <c r="H20" s="188"/>
      <c r="I20" s="187">
        <f>SUMIF(F47:F52,A20,I47:I52)</f>
        <v>0</v>
      </c>
      <c r="J20" s="189"/>
    </row>
    <row r="21" spans="1:10" ht="23.25" customHeight="1" x14ac:dyDescent="0.2">
      <c r="A21" s="3"/>
      <c r="B21" s="63" t="s">
        <v>28</v>
      </c>
      <c r="C21" s="64"/>
      <c r="D21" s="65"/>
      <c r="E21" s="200"/>
      <c r="F21" s="201"/>
      <c r="G21" s="200"/>
      <c r="H21" s="201"/>
      <c r="I21" s="200">
        <f>SUM(I16:J20)</f>
        <v>0</v>
      </c>
      <c r="J21" s="205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198">
        <f>ZakladDPHSniVypocet</f>
        <v>0</v>
      </c>
      <c r="H23" s="199"/>
      <c r="I23" s="199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03">
        <f>ZakladDPHSni*SazbaDPH1/100</f>
        <v>0</v>
      </c>
      <c r="H24" s="204"/>
      <c r="I24" s="204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98">
        <f>ZakladDPHZaklVypocet</f>
        <v>0</v>
      </c>
      <c r="H25" s="199"/>
      <c r="I25" s="199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4">
        <f>ZakladDPHZakl*SazbaDPH2/100</f>
        <v>0</v>
      </c>
      <c r="H26" s="195"/>
      <c r="I26" s="195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96">
        <f>0</f>
        <v>0</v>
      </c>
      <c r="H27" s="196"/>
      <c r="I27" s="196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18">
        <f>ZakladDPHSniVypocet+ZakladDPHZaklVypocet</f>
        <v>0</v>
      </c>
      <c r="H28" s="218"/>
      <c r="I28" s="218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197">
        <f>ZakladDPHSni+DPHSni+ZakladDPHZakl+DPHZakl+Zaokrouhleni</f>
        <v>0</v>
      </c>
      <c r="H29" s="197"/>
      <c r="I29" s="197"/>
      <c r="J29" s="107" t="s">
        <v>53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45962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83"/>
      <c r="E34" s="183"/>
      <c r="G34" s="183"/>
      <c r="H34" s="183"/>
      <c r="I34" s="183"/>
      <c r="J34" s="31"/>
    </row>
    <row r="35" spans="1:10" ht="12.75" customHeight="1" x14ac:dyDescent="0.2">
      <c r="A35" s="3"/>
      <c r="B35" s="3"/>
      <c r="D35" s="223" t="s">
        <v>2</v>
      </c>
      <c r="E35" s="22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51</v>
      </c>
      <c r="C39" s="209" t="s">
        <v>46</v>
      </c>
      <c r="D39" s="210"/>
      <c r="E39" s="210"/>
      <c r="F39" s="96">
        <f>'Rozpočet Pol'!AC86</f>
        <v>0</v>
      </c>
      <c r="G39" s="97">
        <f>'Rozpočet Pol'!AD86</f>
        <v>0</v>
      </c>
      <c r="H39" s="98">
        <f>(F39*SazbaDPH1/100)+(G39*SazbaDPH2/100)</f>
        <v>0</v>
      </c>
      <c r="I39" s="98">
        <f>F39+G39+H39</f>
        <v>0</v>
      </c>
      <c r="J39" s="92" t="str">
        <f>IF(_xlfn.SINGLE(CenaCelkemVypocet)=0,"",I39/_xlfn.SINGLE(CenaCelkemVypocet)*100)</f>
        <v/>
      </c>
    </row>
    <row r="40" spans="1:10" ht="25.5" hidden="1" customHeight="1" x14ac:dyDescent="0.2">
      <c r="A40" s="85"/>
      <c r="B40" s="211" t="s">
        <v>52</v>
      </c>
      <c r="C40" s="212"/>
      <c r="D40" s="212"/>
      <c r="E40" s="213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54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55</v>
      </c>
      <c r="G46" s="117"/>
      <c r="H46" s="117"/>
      <c r="I46" s="214" t="s">
        <v>28</v>
      </c>
      <c r="J46" s="214"/>
    </row>
    <row r="47" spans="1:10" ht="25.5" customHeight="1" x14ac:dyDescent="0.2">
      <c r="A47" s="110"/>
      <c r="B47" s="118" t="s">
        <v>56</v>
      </c>
      <c r="C47" s="216" t="s">
        <v>57</v>
      </c>
      <c r="D47" s="217"/>
      <c r="E47" s="217"/>
      <c r="F47" s="120" t="s">
        <v>23</v>
      </c>
      <c r="G47" s="121"/>
      <c r="H47" s="121"/>
      <c r="I47" s="215">
        <f>'Rozpočet Pol'!G8</f>
        <v>0</v>
      </c>
      <c r="J47" s="215"/>
    </row>
    <row r="48" spans="1:10" ht="25.5" customHeight="1" x14ac:dyDescent="0.2">
      <c r="A48" s="110"/>
      <c r="B48" s="112" t="s">
        <v>58</v>
      </c>
      <c r="C48" s="225" t="s">
        <v>59</v>
      </c>
      <c r="D48" s="226"/>
      <c r="E48" s="226"/>
      <c r="F48" s="122" t="s">
        <v>23</v>
      </c>
      <c r="G48" s="123"/>
      <c r="H48" s="123"/>
      <c r="I48" s="224">
        <f>'Rozpočet Pol'!G15</f>
        <v>0</v>
      </c>
      <c r="J48" s="224"/>
    </row>
    <row r="49" spans="1:10" ht="25.5" customHeight="1" x14ac:dyDescent="0.2">
      <c r="A49" s="110"/>
      <c r="B49" s="112" t="s">
        <v>60</v>
      </c>
      <c r="C49" s="225" t="s">
        <v>61</v>
      </c>
      <c r="D49" s="226"/>
      <c r="E49" s="226"/>
      <c r="F49" s="122" t="s">
        <v>23</v>
      </c>
      <c r="G49" s="123"/>
      <c r="H49" s="123"/>
      <c r="I49" s="224">
        <f>'Rozpočet Pol'!G23</f>
        <v>0</v>
      </c>
      <c r="J49" s="224"/>
    </row>
    <row r="50" spans="1:10" ht="25.5" customHeight="1" x14ac:dyDescent="0.2">
      <c r="A50" s="110"/>
      <c r="B50" s="112" t="s">
        <v>62</v>
      </c>
      <c r="C50" s="225" t="s">
        <v>63</v>
      </c>
      <c r="D50" s="226"/>
      <c r="E50" s="226"/>
      <c r="F50" s="122" t="s">
        <v>23</v>
      </c>
      <c r="G50" s="123"/>
      <c r="H50" s="123"/>
      <c r="I50" s="224">
        <f>'Rozpočet Pol'!G55</f>
        <v>0</v>
      </c>
      <c r="J50" s="224"/>
    </row>
    <row r="51" spans="1:10" ht="25.5" customHeight="1" x14ac:dyDescent="0.2">
      <c r="A51" s="110"/>
      <c r="B51" s="112" t="s">
        <v>64</v>
      </c>
      <c r="C51" s="225" t="s">
        <v>65</v>
      </c>
      <c r="D51" s="226"/>
      <c r="E51" s="226"/>
      <c r="F51" s="122" t="s">
        <v>23</v>
      </c>
      <c r="G51" s="123"/>
      <c r="H51" s="123"/>
      <c r="I51" s="224">
        <f>'Rozpočet Pol'!G77</f>
        <v>0</v>
      </c>
      <c r="J51" s="224"/>
    </row>
    <row r="52" spans="1:10" ht="25.5" customHeight="1" x14ac:dyDescent="0.2">
      <c r="A52" s="110"/>
      <c r="B52" s="119" t="s">
        <v>66</v>
      </c>
      <c r="C52" s="228" t="s">
        <v>67</v>
      </c>
      <c r="D52" s="229"/>
      <c r="E52" s="229"/>
      <c r="F52" s="124" t="s">
        <v>23</v>
      </c>
      <c r="G52" s="125"/>
      <c r="H52" s="125"/>
      <c r="I52" s="227">
        <f>'Rozpočet Pol'!G82</f>
        <v>0</v>
      </c>
      <c r="J52" s="227"/>
    </row>
    <row r="53" spans="1:10" ht="25.5" customHeight="1" x14ac:dyDescent="0.2">
      <c r="A53" s="111"/>
      <c r="B53" s="115" t="s">
        <v>1</v>
      </c>
      <c r="C53" s="115"/>
      <c r="D53" s="116"/>
      <c r="E53" s="116"/>
      <c r="F53" s="126"/>
      <c r="G53" s="127"/>
      <c r="H53" s="127"/>
      <c r="I53" s="230">
        <f>SUM(I47:I52)</f>
        <v>0</v>
      </c>
      <c r="J53" s="230"/>
    </row>
    <row r="54" spans="1:10" x14ac:dyDescent="0.2">
      <c r="F54" s="84"/>
      <c r="G54" s="84"/>
      <c r="H54" s="84"/>
      <c r="I54" s="84"/>
      <c r="J54" s="84"/>
    </row>
    <row r="55" spans="1:10" x14ac:dyDescent="0.2">
      <c r="F55" s="84"/>
      <c r="G55" s="84"/>
      <c r="H55" s="84"/>
      <c r="I55" s="84"/>
      <c r="J55" s="84"/>
    </row>
    <row r="56" spans="1:10" x14ac:dyDescent="0.2">
      <c r="F56" s="84"/>
      <c r="G56" s="84"/>
      <c r="H56" s="84"/>
      <c r="I56" s="84"/>
      <c r="J56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53">
    <mergeCell ref="I51:J51"/>
    <mergeCell ref="C51:E51"/>
    <mergeCell ref="I52:J52"/>
    <mergeCell ref="C52:E52"/>
    <mergeCell ref="I53:J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BDA73-27DA-4E29-90D2-16E133AE4A32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8" t="s">
        <v>41</v>
      </c>
      <c r="B2" s="67"/>
      <c r="C2" s="233"/>
      <c r="D2" s="233"/>
      <c r="E2" s="233"/>
      <c r="F2" s="233"/>
      <c r="G2" s="234"/>
    </row>
    <row r="3" spans="1:7" ht="24.95" hidden="1" customHeight="1" x14ac:dyDescent="0.2">
      <c r="A3" s="68" t="s">
        <v>7</v>
      </c>
      <c r="B3" s="67"/>
      <c r="C3" s="233"/>
      <c r="D3" s="233"/>
      <c r="E3" s="233"/>
      <c r="F3" s="233"/>
      <c r="G3" s="234"/>
    </row>
    <row r="4" spans="1:7" ht="24.95" hidden="1" customHeight="1" x14ac:dyDescent="0.2">
      <c r="A4" s="68" t="s">
        <v>8</v>
      </c>
      <c r="B4" s="67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1DD69-6383-4635-8A37-70C6CED10653}">
  <sheetPr>
    <outlinePr summaryBelow="0"/>
  </sheetPr>
  <dimension ref="A1:BH96"/>
  <sheetViews>
    <sheetView tabSelected="1" topLeftCell="A33" workbookViewId="0">
      <selection activeCell="C52" sqref="C52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7" t="s">
        <v>6</v>
      </c>
      <c r="B1" s="247"/>
      <c r="C1" s="247"/>
      <c r="D1" s="247"/>
      <c r="E1" s="247"/>
      <c r="F1" s="247"/>
      <c r="G1" s="247"/>
      <c r="AE1" t="s">
        <v>71</v>
      </c>
    </row>
    <row r="2" spans="1:60" ht="24.95" customHeight="1" x14ac:dyDescent="0.2">
      <c r="A2" s="132" t="s">
        <v>70</v>
      </c>
      <c r="B2" s="130"/>
      <c r="C2" s="248" t="s">
        <v>46</v>
      </c>
      <c r="D2" s="249"/>
      <c r="E2" s="249"/>
      <c r="F2" s="249"/>
      <c r="G2" s="250"/>
      <c r="AE2" t="s">
        <v>72</v>
      </c>
    </row>
    <row r="3" spans="1:60" ht="24.95" customHeight="1" x14ac:dyDescent="0.2">
      <c r="A3" s="133" t="s">
        <v>7</v>
      </c>
      <c r="B3" s="131"/>
      <c r="C3" s="251" t="s">
        <v>43</v>
      </c>
      <c r="D3" s="252"/>
      <c r="E3" s="252"/>
      <c r="F3" s="252"/>
      <c r="G3" s="253"/>
      <c r="AE3" t="s">
        <v>73</v>
      </c>
    </row>
    <row r="4" spans="1:60" ht="24.95" hidden="1" customHeight="1" x14ac:dyDescent="0.2">
      <c r="A4" s="133" t="s">
        <v>8</v>
      </c>
      <c r="B4" s="131"/>
      <c r="C4" s="251"/>
      <c r="D4" s="252"/>
      <c r="E4" s="252"/>
      <c r="F4" s="252"/>
      <c r="G4" s="253"/>
      <c r="AE4" t="s">
        <v>74</v>
      </c>
    </row>
    <row r="5" spans="1:60" hidden="1" x14ac:dyDescent="0.2">
      <c r="A5" s="134" t="s">
        <v>75</v>
      </c>
      <c r="B5" s="135"/>
      <c r="C5" s="135"/>
      <c r="D5" s="136"/>
      <c r="E5" s="136"/>
      <c r="F5" s="136"/>
      <c r="G5" s="137"/>
      <c r="AE5" t="s">
        <v>76</v>
      </c>
    </row>
    <row r="7" spans="1:60" ht="38.25" x14ac:dyDescent="0.2">
      <c r="A7" s="142" t="s">
        <v>77</v>
      </c>
      <c r="B7" s="143" t="s">
        <v>78</v>
      </c>
      <c r="C7" s="143" t="s">
        <v>79</v>
      </c>
      <c r="D7" s="142" t="s">
        <v>80</v>
      </c>
      <c r="E7" s="142" t="s">
        <v>81</v>
      </c>
      <c r="F7" s="138" t="s">
        <v>82</v>
      </c>
      <c r="G7" s="157" t="s">
        <v>28</v>
      </c>
      <c r="H7" s="158" t="s">
        <v>29</v>
      </c>
      <c r="I7" s="158" t="s">
        <v>83</v>
      </c>
      <c r="J7" s="158" t="s">
        <v>30</v>
      </c>
      <c r="K7" s="158" t="s">
        <v>84</v>
      </c>
      <c r="L7" s="158" t="s">
        <v>85</v>
      </c>
      <c r="M7" s="158" t="s">
        <v>86</v>
      </c>
      <c r="N7" s="158" t="s">
        <v>87</v>
      </c>
      <c r="O7" s="158" t="s">
        <v>88</v>
      </c>
      <c r="P7" s="158" t="s">
        <v>89</v>
      </c>
      <c r="Q7" s="158" t="s">
        <v>90</v>
      </c>
      <c r="R7" s="158" t="s">
        <v>91</v>
      </c>
      <c r="S7" s="158" t="s">
        <v>92</v>
      </c>
      <c r="T7" s="158" t="s">
        <v>93</v>
      </c>
      <c r="U7" s="145" t="s">
        <v>94</v>
      </c>
    </row>
    <row r="8" spans="1:60" x14ac:dyDescent="0.2">
      <c r="A8" s="159" t="s">
        <v>95</v>
      </c>
      <c r="B8" s="160" t="s">
        <v>56</v>
      </c>
      <c r="C8" s="161" t="s">
        <v>57</v>
      </c>
      <c r="D8" s="162"/>
      <c r="E8" s="163"/>
      <c r="F8" s="164"/>
      <c r="G8" s="164">
        <f>SUMIF(AE9:AE14,"&lt;&gt;NOR",G9:G14)</f>
        <v>0</v>
      </c>
      <c r="H8" s="164"/>
      <c r="I8" s="164">
        <f>SUM(I9:I14)</f>
        <v>0</v>
      </c>
      <c r="J8" s="164"/>
      <c r="K8" s="164">
        <f>SUM(K9:K14)</f>
        <v>0</v>
      </c>
      <c r="L8" s="164"/>
      <c r="M8" s="164">
        <f>SUM(M9:M14)</f>
        <v>0</v>
      </c>
      <c r="N8" s="144"/>
      <c r="O8" s="144">
        <f>SUM(O9:O14)</f>
        <v>0</v>
      </c>
      <c r="P8" s="144"/>
      <c r="Q8" s="144">
        <f>SUM(Q9:Q14)</f>
        <v>32.340000000000003</v>
      </c>
      <c r="R8" s="144"/>
      <c r="S8" s="144"/>
      <c r="T8" s="159"/>
      <c r="U8" s="144">
        <f>SUM(U9:U14)</f>
        <v>29.39</v>
      </c>
      <c r="AE8" t="s">
        <v>96</v>
      </c>
    </row>
    <row r="9" spans="1:60" outlineLevel="1" x14ac:dyDescent="0.2">
      <c r="A9" s="140">
        <v>1</v>
      </c>
      <c r="B9" s="140" t="s">
        <v>97</v>
      </c>
      <c r="C9" s="176" t="s">
        <v>98</v>
      </c>
      <c r="D9" s="146" t="s">
        <v>99</v>
      </c>
      <c r="E9" s="152">
        <v>67</v>
      </c>
      <c r="F9" s="154">
        <f t="shared" ref="F9:F14" si="0">H9+J9</f>
        <v>0</v>
      </c>
      <c r="G9" s="155">
        <f t="shared" ref="G9:G14" si="1">ROUND(E9*F9,2)</f>
        <v>0</v>
      </c>
      <c r="H9" s="155"/>
      <c r="I9" s="155">
        <f t="shared" ref="I9:I14" si="2">ROUND(E9*H9,2)</f>
        <v>0</v>
      </c>
      <c r="J9" s="155"/>
      <c r="K9" s="155">
        <f t="shared" ref="K9:K14" si="3">ROUND(E9*J9,2)</f>
        <v>0</v>
      </c>
      <c r="L9" s="155">
        <v>21</v>
      </c>
      <c r="M9" s="155">
        <f t="shared" ref="M9:M14" si="4">G9*(1+L9/100)</f>
        <v>0</v>
      </c>
      <c r="N9" s="147">
        <v>0</v>
      </c>
      <c r="O9" s="147">
        <f t="shared" ref="O9:O14" si="5">ROUND(E9*N9,5)</f>
        <v>0</v>
      </c>
      <c r="P9" s="147">
        <v>0</v>
      </c>
      <c r="Q9" s="147">
        <f t="shared" ref="Q9:Q14" si="6">ROUND(E9*P9,5)</f>
        <v>0</v>
      </c>
      <c r="R9" s="147"/>
      <c r="S9" s="147"/>
      <c r="T9" s="148">
        <v>5.5E-2</v>
      </c>
      <c r="U9" s="147">
        <f t="shared" ref="U9:U14" si="7">ROUND(E9*T9,2)</f>
        <v>3.69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100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>
        <v>2</v>
      </c>
      <c r="B10" s="140" t="s">
        <v>101</v>
      </c>
      <c r="C10" s="176" t="s">
        <v>102</v>
      </c>
      <c r="D10" s="146" t="s">
        <v>103</v>
      </c>
      <c r="E10" s="152">
        <v>138</v>
      </c>
      <c r="F10" s="154">
        <f t="shared" si="0"/>
        <v>0</v>
      </c>
      <c r="G10" s="155">
        <f t="shared" si="1"/>
        <v>0</v>
      </c>
      <c r="H10" s="155"/>
      <c r="I10" s="155">
        <f t="shared" si="2"/>
        <v>0</v>
      </c>
      <c r="J10" s="155"/>
      <c r="K10" s="155">
        <f t="shared" si="3"/>
        <v>0</v>
      </c>
      <c r="L10" s="155">
        <v>21</v>
      </c>
      <c r="M10" s="155">
        <f t="shared" si="4"/>
        <v>0</v>
      </c>
      <c r="N10" s="147">
        <v>0</v>
      </c>
      <c r="O10" s="147">
        <f t="shared" si="5"/>
        <v>0</v>
      </c>
      <c r="P10" s="147">
        <v>0.11</v>
      </c>
      <c r="Q10" s="147">
        <f t="shared" si="6"/>
        <v>15.18</v>
      </c>
      <c r="R10" s="147"/>
      <c r="S10" s="147"/>
      <c r="T10" s="148">
        <v>0.08</v>
      </c>
      <c r="U10" s="147">
        <f t="shared" si="7"/>
        <v>11.04</v>
      </c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100</v>
      </c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40">
        <v>3</v>
      </c>
      <c r="B11" s="140" t="s">
        <v>104</v>
      </c>
      <c r="C11" s="176" t="s">
        <v>105</v>
      </c>
      <c r="D11" s="146" t="s">
        <v>103</v>
      </c>
      <c r="E11" s="152">
        <v>39</v>
      </c>
      <c r="F11" s="154">
        <f t="shared" si="0"/>
        <v>0</v>
      </c>
      <c r="G11" s="155">
        <f t="shared" si="1"/>
        <v>0</v>
      </c>
      <c r="H11" s="155"/>
      <c r="I11" s="155">
        <f t="shared" si="2"/>
        <v>0</v>
      </c>
      <c r="J11" s="155"/>
      <c r="K11" s="155">
        <f t="shared" si="3"/>
        <v>0</v>
      </c>
      <c r="L11" s="155">
        <v>21</v>
      </c>
      <c r="M11" s="155">
        <f t="shared" si="4"/>
        <v>0</v>
      </c>
      <c r="N11" s="147">
        <v>0</v>
      </c>
      <c r="O11" s="147">
        <f t="shared" si="5"/>
        <v>0</v>
      </c>
      <c r="P11" s="147">
        <v>0.44</v>
      </c>
      <c r="Q11" s="147">
        <f t="shared" si="6"/>
        <v>17.16</v>
      </c>
      <c r="R11" s="147"/>
      <c r="S11" s="147"/>
      <c r="T11" s="148">
        <v>0.376</v>
      </c>
      <c r="U11" s="147">
        <f t="shared" si="7"/>
        <v>14.66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100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ht="22.5" outlineLevel="1" x14ac:dyDescent="0.2">
      <c r="A12" s="140">
        <v>4</v>
      </c>
      <c r="B12" s="140" t="s">
        <v>106</v>
      </c>
      <c r="C12" s="176" t="s">
        <v>107</v>
      </c>
      <c r="D12" s="146" t="s">
        <v>108</v>
      </c>
      <c r="E12" s="152">
        <v>4</v>
      </c>
      <c r="F12" s="154">
        <f t="shared" si="0"/>
        <v>0</v>
      </c>
      <c r="G12" s="155">
        <f t="shared" si="1"/>
        <v>0</v>
      </c>
      <c r="H12" s="155"/>
      <c r="I12" s="155">
        <f t="shared" si="2"/>
        <v>0</v>
      </c>
      <c r="J12" s="155"/>
      <c r="K12" s="155">
        <f t="shared" si="3"/>
        <v>0</v>
      </c>
      <c r="L12" s="155">
        <v>21</v>
      </c>
      <c r="M12" s="155">
        <f t="shared" si="4"/>
        <v>0</v>
      </c>
      <c r="N12" s="147">
        <v>0</v>
      </c>
      <c r="O12" s="147">
        <f t="shared" si="5"/>
        <v>0</v>
      </c>
      <c r="P12" s="147">
        <v>0</v>
      </c>
      <c r="Q12" s="147">
        <f t="shared" si="6"/>
        <v>0</v>
      </c>
      <c r="R12" s="147"/>
      <c r="S12" s="147"/>
      <c r="T12" s="148">
        <v>0</v>
      </c>
      <c r="U12" s="147">
        <f t="shared" si="7"/>
        <v>0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100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ht="22.5" outlineLevel="1" x14ac:dyDescent="0.2">
      <c r="A13" s="140">
        <v>5</v>
      </c>
      <c r="B13" s="140" t="s">
        <v>109</v>
      </c>
      <c r="C13" s="176" t="s">
        <v>110</v>
      </c>
      <c r="D13" s="146" t="s">
        <v>108</v>
      </c>
      <c r="E13" s="152">
        <v>1</v>
      </c>
      <c r="F13" s="154">
        <f t="shared" si="0"/>
        <v>0</v>
      </c>
      <c r="G13" s="155">
        <f t="shared" si="1"/>
        <v>0</v>
      </c>
      <c r="H13" s="155"/>
      <c r="I13" s="155">
        <f t="shared" si="2"/>
        <v>0</v>
      </c>
      <c r="J13" s="155"/>
      <c r="K13" s="155">
        <f t="shared" si="3"/>
        <v>0</v>
      </c>
      <c r="L13" s="155">
        <v>21</v>
      </c>
      <c r="M13" s="155">
        <f t="shared" si="4"/>
        <v>0</v>
      </c>
      <c r="N13" s="147">
        <v>0</v>
      </c>
      <c r="O13" s="147">
        <f t="shared" si="5"/>
        <v>0</v>
      </c>
      <c r="P13" s="147">
        <v>0</v>
      </c>
      <c r="Q13" s="147">
        <f t="shared" si="6"/>
        <v>0</v>
      </c>
      <c r="R13" s="147"/>
      <c r="S13" s="147"/>
      <c r="T13" s="148">
        <v>0</v>
      </c>
      <c r="U13" s="147">
        <f t="shared" si="7"/>
        <v>0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100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>
        <v>6</v>
      </c>
      <c r="B14" s="140" t="s">
        <v>111</v>
      </c>
      <c r="C14" s="176" t="s">
        <v>112</v>
      </c>
      <c r="D14" s="146" t="s">
        <v>108</v>
      </c>
      <c r="E14" s="152">
        <v>5</v>
      </c>
      <c r="F14" s="154">
        <f t="shared" si="0"/>
        <v>0</v>
      </c>
      <c r="G14" s="155">
        <f t="shared" si="1"/>
        <v>0</v>
      </c>
      <c r="H14" s="155"/>
      <c r="I14" s="155">
        <f t="shared" si="2"/>
        <v>0</v>
      </c>
      <c r="J14" s="155"/>
      <c r="K14" s="155">
        <f t="shared" si="3"/>
        <v>0</v>
      </c>
      <c r="L14" s="155">
        <v>21</v>
      </c>
      <c r="M14" s="155">
        <f t="shared" si="4"/>
        <v>0</v>
      </c>
      <c r="N14" s="147">
        <v>0</v>
      </c>
      <c r="O14" s="147">
        <f t="shared" si="5"/>
        <v>0</v>
      </c>
      <c r="P14" s="147">
        <v>0</v>
      </c>
      <c r="Q14" s="147">
        <f t="shared" si="6"/>
        <v>0</v>
      </c>
      <c r="R14" s="147"/>
      <c r="S14" s="147"/>
      <c r="T14" s="148">
        <v>0</v>
      </c>
      <c r="U14" s="147">
        <f t="shared" si="7"/>
        <v>0</v>
      </c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100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x14ac:dyDescent="0.2">
      <c r="A15" s="141" t="s">
        <v>95</v>
      </c>
      <c r="B15" s="141" t="s">
        <v>58</v>
      </c>
      <c r="C15" s="177" t="s">
        <v>59</v>
      </c>
      <c r="D15" s="149"/>
      <c r="E15" s="153"/>
      <c r="F15" s="256"/>
      <c r="G15" s="156">
        <f>SUMIF(AE16:AE22,"&lt;&gt;NOR",G16:G22)</f>
        <v>0</v>
      </c>
      <c r="H15" s="156"/>
      <c r="I15" s="156">
        <f>SUM(I16:I22)</f>
        <v>0</v>
      </c>
      <c r="J15" s="156"/>
      <c r="K15" s="156">
        <f>SUM(K16:K22)</f>
        <v>0</v>
      </c>
      <c r="L15" s="156"/>
      <c r="M15" s="156">
        <f>SUM(M16:M22)</f>
        <v>0</v>
      </c>
      <c r="N15" s="150"/>
      <c r="O15" s="150">
        <f>SUM(O16:O22)</f>
        <v>71.266559999999998</v>
      </c>
      <c r="P15" s="150"/>
      <c r="Q15" s="150">
        <f>SUM(Q16:Q22)</f>
        <v>0</v>
      </c>
      <c r="R15" s="150"/>
      <c r="S15" s="150"/>
      <c r="T15" s="151"/>
      <c r="U15" s="150">
        <f>SUM(U16:U22)</f>
        <v>15.56</v>
      </c>
      <c r="AE15" t="s">
        <v>96</v>
      </c>
    </row>
    <row r="16" spans="1:60" outlineLevel="1" x14ac:dyDescent="0.2">
      <c r="A16" s="140">
        <v>7</v>
      </c>
      <c r="B16" s="140" t="s">
        <v>113</v>
      </c>
      <c r="C16" s="176" t="s">
        <v>114</v>
      </c>
      <c r="D16" s="146" t="s">
        <v>103</v>
      </c>
      <c r="E16" s="152">
        <v>138</v>
      </c>
      <c r="F16" s="154">
        <f t="shared" ref="F16:F22" si="8">H16+J16</f>
        <v>0</v>
      </c>
      <c r="G16" s="155">
        <f t="shared" ref="G16:G22" si="9">ROUND(E16*F16,2)</f>
        <v>0</v>
      </c>
      <c r="H16" s="155"/>
      <c r="I16" s="155">
        <f t="shared" ref="I16:I22" si="10">ROUND(E16*H16,2)</f>
        <v>0</v>
      </c>
      <c r="J16" s="155"/>
      <c r="K16" s="155">
        <f t="shared" ref="K16:K22" si="11">ROUND(E16*J16,2)</f>
        <v>0</v>
      </c>
      <c r="L16" s="155">
        <v>21</v>
      </c>
      <c r="M16" s="155">
        <f t="shared" ref="M16:M22" si="12">G16*(1+L16/100)</f>
        <v>0</v>
      </c>
      <c r="N16" s="147">
        <v>0.12715000000000001</v>
      </c>
      <c r="O16" s="147">
        <f t="shared" ref="O16:O22" si="13">ROUND(E16*N16,5)</f>
        <v>17.546700000000001</v>
      </c>
      <c r="P16" s="147">
        <v>0</v>
      </c>
      <c r="Q16" s="147">
        <f t="shared" ref="Q16:Q22" si="14">ROUND(E16*P16,5)</f>
        <v>0</v>
      </c>
      <c r="R16" s="147"/>
      <c r="S16" s="147"/>
      <c r="T16" s="148">
        <v>7.1999999999999995E-2</v>
      </c>
      <c r="U16" s="147">
        <f t="shared" ref="U16:U22" si="15">ROUND(E16*T16,2)</f>
        <v>9.94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100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40">
        <v>8</v>
      </c>
      <c r="B17" s="140" t="s">
        <v>115</v>
      </c>
      <c r="C17" s="176" t="s">
        <v>116</v>
      </c>
      <c r="D17" s="146" t="s">
        <v>103</v>
      </c>
      <c r="E17" s="152">
        <v>138</v>
      </c>
      <c r="F17" s="154">
        <f t="shared" si="8"/>
        <v>0</v>
      </c>
      <c r="G17" s="155">
        <f t="shared" si="9"/>
        <v>0</v>
      </c>
      <c r="H17" s="155"/>
      <c r="I17" s="155">
        <f t="shared" si="10"/>
        <v>0</v>
      </c>
      <c r="J17" s="155"/>
      <c r="K17" s="155">
        <f t="shared" si="11"/>
        <v>0</v>
      </c>
      <c r="L17" s="155">
        <v>21</v>
      </c>
      <c r="M17" s="155">
        <f t="shared" si="12"/>
        <v>0</v>
      </c>
      <c r="N17" s="147">
        <v>7.1000000000000002E-4</v>
      </c>
      <c r="O17" s="147">
        <f t="shared" si="13"/>
        <v>9.7979999999999998E-2</v>
      </c>
      <c r="P17" s="147">
        <v>0</v>
      </c>
      <c r="Q17" s="147">
        <f t="shared" si="14"/>
        <v>0</v>
      </c>
      <c r="R17" s="147"/>
      <c r="S17" s="147"/>
      <c r="T17" s="148">
        <v>2E-3</v>
      </c>
      <c r="U17" s="147">
        <f t="shared" si="15"/>
        <v>0.28000000000000003</v>
      </c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100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>
        <v>9</v>
      </c>
      <c r="B18" s="140" t="s">
        <v>117</v>
      </c>
      <c r="C18" s="176" t="s">
        <v>118</v>
      </c>
      <c r="D18" s="146" t="s">
        <v>103</v>
      </c>
      <c r="E18" s="152">
        <v>39</v>
      </c>
      <c r="F18" s="154">
        <f t="shared" si="8"/>
        <v>0</v>
      </c>
      <c r="G18" s="155">
        <f t="shared" si="9"/>
        <v>0</v>
      </c>
      <c r="H18" s="155"/>
      <c r="I18" s="155">
        <f t="shared" si="10"/>
        <v>0</v>
      </c>
      <c r="J18" s="155"/>
      <c r="K18" s="155">
        <f t="shared" si="11"/>
        <v>0</v>
      </c>
      <c r="L18" s="155">
        <v>21</v>
      </c>
      <c r="M18" s="155">
        <f t="shared" si="12"/>
        <v>0</v>
      </c>
      <c r="N18" s="147">
        <v>0.24160000000000001</v>
      </c>
      <c r="O18" s="147">
        <f t="shared" si="13"/>
        <v>9.4223999999999997</v>
      </c>
      <c r="P18" s="147">
        <v>0</v>
      </c>
      <c r="Q18" s="147">
        <f t="shared" si="14"/>
        <v>0</v>
      </c>
      <c r="R18" s="147"/>
      <c r="S18" s="147"/>
      <c r="T18" s="148">
        <v>8.1000000000000003E-2</v>
      </c>
      <c r="U18" s="147">
        <f t="shared" si="15"/>
        <v>3.16</v>
      </c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100</v>
      </c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0">
        <v>10</v>
      </c>
      <c r="B19" s="140" t="s">
        <v>119</v>
      </c>
      <c r="C19" s="176" t="s">
        <v>120</v>
      </c>
      <c r="D19" s="146" t="s">
        <v>103</v>
      </c>
      <c r="E19" s="152">
        <v>39</v>
      </c>
      <c r="F19" s="154">
        <f t="shared" si="8"/>
        <v>0</v>
      </c>
      <c r="G19" s="155">
        <f t="shared" si="9"/>
        <v>0</v>
      </c>
      <c r="H19" s="155"/>
      <c r="I19" s="155">
        <f t="shared" si="10"/>
        <v>0</v>
      </c>
      <c r="J19" s="155"/>
      <c r="K19" s="155">
        <f t="shared" si="11"/>
        <v>0</v>
      </c>
      <c r="L19" s="155">
        <v>21</v>
      </c>
      <c r="M19" s="155">
        <f t="shared" si="12"/>
        <v>0</v>
      </c>
      <c r="N19" s="147">
        <v>7.0699999999999999E-3</v>
      </c>
      <c r="O19" s="147">
        <f t="shared" si="13"/>
        <v>0.27572999999999998</v>
      </c>
      <c r="P19" s="147">
        <v>0</v>
      </c>
      <c r="Q19" s="147">
        <f t="shared" si="14"/>
        <v>0</v>
      </c>
      <c r="R19" s="147"/>
      <c r="S19" s="147"/>
      <c r="T19" s="148">
        <v>2E-3</v>
      </c>
      <c r="U19" s="147">
        <f t="shared" si="15"/>
        <v>0.08</v>
      </c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100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ht="22.5" outlineLevel="1" x14ac:dyDescent="0.2">
      <c r="A20" s="140">
        <v>11</v>
      </c>
      <c r="B20" s="140" t="s">
        <v>121</v>
      </c>
      <c r="C20" s="176" t="s">
        <v>122</v>
      </c>
      <c r="D20" s="146" t="s">
        <v>103</v>
      </c>
      <c r="E20" s="152">
        <v>39</v>
      </c>
      <c r="F20" s="154">
        <f t="shared" si="8"/>
        <v>0</v>
      </c>
      <c r="G20" s="155">
        <f t="shared" si="9"/>
        <v>0</v>
      </c>
      <c r="H20" s="155"/>
      <c r="I20" s="155">
        <f t="shared" si="10"/>
        <v>0</v>
      </c>
      <c r="J20" s="155"/>
      <c r="K20" s="155">
        <f t="shared" si="11"/>
        <v>0</v>
      </c>
      <c r="L20" s="155">
        <v>21</v>
      </c>
      <c r="M20" s="155">
        <f t="shared" si="12"/>
        <v>0</v>
      </c>
      <c r="N20" s="147">
        <v>0.55125000000000002</v>
      </c>
      <c r="O20" s="147">
        <f t="shared" si="13"/>
        <v>21.498750000000001</v>
      </c>
      <c r="P20" s="147">
        <v>0</v>
      </c>
      <c r="Q20" s="147">
        <f t="shared" si="14"/>
        <v>0</v>
      </c>
      <c r="R20" s="147"/>
      <c r="S20" s="147"/>
      <c r="T20" s="148">
        <v>2.7E-2</v>
      </c>
      <c r="U20" s="147">
        <f t="shared" si="15"/>
        <v>1.05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100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ht="22.5" outlineLevel="1" x14ac:dyDescent="0.2">
      <c r="A21" s="140">
        <v>12</v>
      </c>
      <c r="B21" s="140" t="s">
        <v>123</v>
      </c>
      <c r="C21" s="176" t="s">
        <v>124</v>
      </c>
      <c r="D21" s="146" t="s">
        <v>103</v>
      </c>
      <c r="E21" s="152">
        <v>39</v>
      </c>
      <c r="F21" s="154">
        <f t="shared" si="8"/>
        <v>0</v>
      </c>
      <c r="G21" s="155">
        <f t="shared" si="9"/>
        <v>0</v>
      </c>
      <c r="H21" s="155"/>
      <c r="I21" s="155">
        <f t="shared" si="10"/>
        <v>0</v>
      </c>
      <c r="J21" s="155"/>
      <c r="K21" s="155">
        <f t="shared" si="11"/>
        <v>0</v>
      </c>
      <c r="L21" s="155">
        <v>21</v>
      </c>
      <c r="M21" s="155">
        <f t="shared" si="12"/>
        <v>0</v>
      </c>
      <c r="N21" s="147">
        <v>0.57499999999999996</v>
      </c>
      <c r="O21" s="147">
        <f t="shared" si="13"/>
        <v>22.425000000000001</v>
      </c>
      <c r="P21" s="147">
        <v>0</v>
      </c>
      <c r="Q21" s="147">
        <f t="shared" si="14"/>
        <v>0</v>
      </c>
      <c r="R21" s="147"/>
      <c r="S21" s="147"/>
      <c r="T21" s="148">
        <v>2.7E-2</v>
      </c>
      <c r="U21" s="147">
        <f t="shared" si="15"/>
        <v>1.05</v>
      </c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100</v>
      </c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0">
        <v>13</v>
      </c>
      <c r="B22" s="140" t="s">
        <v>125</v>
      </c>
      <c r="C22" s="176" t="s">
        <v>126</v>
      </c>
      <c r="D22" s="146" t="s">
        <v>127</v>
      </c>
      <c r="E22" s="152">
        <v>67</v>
      </c>
      <c r="F22" s="154">
        <f t="shared" si="8"/>
        <v>0</v>
      </c>
      <c r="G22" s="155">
        <f t="shared" si="9"/>
        <v>0</v>
      </c>
      <c r="H22" s="155"/>
      <c r="I22" s="155">
        <f t="shared" si="10"/>
        <v>0</v>
      </c>
      <c r="J22" s="155"/>
      <c r="K22" s="155">
        <f t="shared" si="11"/>
        <v>0</v>
      </c>
      <c r="L22" s="155">
        <v>21</v>
      </c>
      <c r="M22" s="155">
        <f t="shared" si="12"/>
        <v>0</v>
      </c>
      <c r="N22" s="147">
        <v>0</v>
      </c>
      <c r="O22" s="147">
        <f t="shared" si="13"/>
        <v>0</v>
      </c>
      <c r="P22" s="147">
        <v>0</v>
      </c>
      <c r="Q22" s="147">
        <f t="shared" si="14"/>
        <v>0</v>
      </c>
      <c r="R22" s="147"/>
      <c r="S22" s="147"/>
      <c r="T22" s="148">
        <v>0</v>
      </c>
      <c r="U22" s="147">
        <f t="shared" si="15"/>
        <v>0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100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x14ac:dyDescent="0.2">
      <c r="A23" s="141" t="s">
        <v>95</v>
      </c>
      <c r="B23" s="141" t="s">
        <v>60</v>
      </c>
      <c r="C23" s="177" t="s">
        <v>61</v>
      </c>
      <c r="D23" s="149"/>
      <c r="E23" s="153"/>
      <c r="F23" s="256"/>
      <c r="G23" s="156">
        <f>SUMIF(AE24:AE54,"&lt;&gt;NOR",G24:G54)</f>
        <v>0</v>
      </c>
      <c r="H23" s="156"/>
      <c r="I23" s="156">
        <f>SUM(I24:I54)</f>
        <v>0</v>
      </c>
      <c r="J23" s="156"/>
      <c r="K23" s="156">
        <f>SUM(K24:K54)</f>
        <v>0</v>
      </c>
      <c r="L23" s="156"/>
      <c r="M23" s="156">
        <f>SUM(M24:M54)</f>
        <v>0</v>
      </c>
      <c r="N23" s="150"/>
      <c r="O23" s="150">
        <f>SUM(O24:O54)</f>
        <v>2.2074400000000005</v>
      </c>
      <c r="P23" s="150"/>
      <c r="Q23" s="150">
        <f>SUM(Q24:Q54)</f>
        <v>0</v>
      </c>
      <c r="R23" s="150"/>
      <c r="S23" s="150"/>
      <c r="T23" s="151"/>
      <c r="U23" s="150">
        <f>SUM(U24:U54)</f>
        <v>116.36999999999999</v>
      </c>
      <c r="AE23" t="s">
        <v>96</v>
      </c>
    </row>
    <row r="24" spans="1:60" ht="22.5" outlineLevel="1" x14ac:dyDescent="0.2">
      <c r="A24" s="140">
        <v>14</v>
      </c>
      <c r="B24" s="140" t="s">
        <v>128</v>
      </c>
      <c r="C24" s="176" t="s">
        <v>129</v>
      </c>
      <c r="D24" s="146" t="s">
        <v>127</v>
      </c>
      <c r="E24" s="152">
        <v>380</v>
      </c>
      <c r="F24" s="154">
        <f t="shared" ref="F24:F54" si="16">H24+J24</f>
        <v>0</v>
      </c>
      <c r="G24" s="155">
        <f t="shared" ref="G24:G54" si="17">ROUND(E24*F24,2)</f>
        <v>0</v>
      </c>
      <c r="H24" s="155"/>
      <c r="I24" s="155">
        <f t="shared" ref="I24:I54" si="18">ROUND(E24*H24,2)</f>
        <v>0</v>
      </c>
      <c r="J24" s="155"/>
      <c r="K24" s="155">
        <f t="shared" ref="K24:K54" si="19">ROUND(E24*J24,2)</f>
        <v>0</v>
      </c>
      <c r="L24" s="155">
        <v>21</v>
      </c>
      <c r="M24" s="155">
        <f t="shared" ref="M24:M54" si="20">G24*(1+L24/100)</f>
        <v>0</v>
      </c>
      <c r="N24" s="147">
        <v>0</v>
      </c>
      <c r="O24" s="147">
        <f t="shared" ref="O24:O54" si="21">ROUND(E24*N24,5)</f>
        <v>0</v>
      </c>
      <c r="P24" s="147">
        <v>0</v>
      </c>
      <c r="Q24" s="147">
        <f t="shared" ref="Q24:Q54" si="22">ROUND(E24*P24,5)</f>
        <v>0</v>
      </c>
      <c r="R24" s="147"/>
      <c r="S24" s="147"/>
      <c r="T24" s="148">
        <v>0</v>
      </c>
      <c r="U24" s="147">
        <f t="shared" ref="U24:U54" si="23">ROUND(E24*T24,2)</f>
        <v>0</v>
      </c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100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0">
        <v>15</v>
      </c>
      <c r="B25" s="140" t="s">
        <v>130</v>
      </c>
      <c r="C25" s="176" t="s">
        <v>131</v>
      </c>
      <c r="D25" s="146" t="s">
        <v>108</v>
      </c>
      <c r="E25" s="152">
        <v>1</v>
      </c>
      <c r="F25" s="154">
        <f t="shared" si="16"/>
        <v>0</v>
      </c>
      <c r="G25" s="155">
        <f t="shared" si="17"/>
        <v>0</v>
      </c>
      <c r="H25" s="155"/>
      <c r="I25" s="155">
        <f t="shared" si="18"/>
        <v>0</v>
      </c>
      <c r="J25" s="155"/>
      <c r="K25" s="155">
        <f t="shared" si="19"/>
        <v>0</v>
      </c>
      <c r="L25" s="155">
        <v>21</v>
      </c>
      <c r="M25" s="155">
        <f t="shared" si="20"/>
        <v>0</v>
      </c>
      <c r="N25" s="147">
        <v>0</v>
      </c>
      <c r="O25" s="147">
        <f t="shared" si="21"/>
        <v>0</v>
      </c>
      <c r="P25" s="147">
        <v>0</v>
      </c>
      <c r="Q25" s="147">
        <f t="shared" si="22"/>
        <v>0</v>
      </c>
      <c r="R25" s="147"/>
      <c r="S25" s="147"/>
      <c r="T25" s="148">
        <v>0</v>
      </c>
      <c r="U25" s="147">
        <f t="shared" si="23"/>
        <v>0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100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ht="22.5" outlineLevel="1" x14ac:dyDescent="0.2">
      <c r="A26" s="140">
        <v>16</v>
      </c>
      <c r="B26" s="140" t="s">
        <v>132</v>
      </c>
      <c r="C26" s="176" t="s">
        <v>133</v>
      </c>
      <c r="D26" s="146" t="s">
        <v>99</v>
      </c>
      <c r="E26" s="152">
        <v>200</v>
      </c>
      <c r="F26" s="154">
        <f t="shared" si="16"/>
        <v>0</v>
      </c>
      <c r="G26" s="155">
        <f t="shared" si="17"/>
        <v>0</v>
      </c>
      <c r="H26" s="155"/>
      <c r="I26" s="155">
        <f t="shared" si="18"/>
        <v>0</v>
      </c>
      <c r="J26" s="155"/>
      <c r="K26" s="155">
        <f t="shared" si="19"/>
        <v>0</v>
      </c>
      <c r="L26" s="155">
        <v>21</v>
      </c>
      <c r="M26" s="155">
        <f t="shared" si="20"/>
        <v>0</v>
      </c>
      <c r="N26" s="147">
        <v>2.6800000000000001E-3</v>
      </c>
      <c r="O26" s="147">
        <f t="shared" si="21"/>
        <v>0.53600000000000003</v>
      </c>
      <c r="P26" s="147">
        <v>0</v>
      </c>
      <c r="Q26" s="147">
        <f t="shared" si="22"/>
        <v>0</v>
      </c>
      <c r="R26" s="147"/>
      <c r="S26" s="147"/>
      <c r="T26" s="148">
        <v>0</v>
      </c>
      <c r="U26" s="147">
        <f t="shared" si="23"/>
        <v>0</v>
      </c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134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ht="22.5" outlineLevel="1" x14ac:dyDescent="0.2">
      <c r="A27" s="140">
        <v>17</v>
      </c>
      <c r="B27" s="140" t="s">
        <v>132</v>
      </c>
      <c r="C27" s="176" t="s">
        <v>135</v>
      </c>
      <c r="D27" s="146" t="s">
        <v>99</v>
      </c>
      <c r="E27" s="152">
        <v>12</v>
      </c>
      <c r="F27" s="154">
        <f t="shared" si="16"/>
        <v>0</v>
      </c>
      <c r="G27" s="155">
        <f t="shared" si="17"/>
        <v>0</v>
      </c>
      <c r="H27" s="155"/>
      <c r="I27" s="155">
        <f t="shared" si="18"/>
        <v>0</v>
      </c>
      <c r="J27" s="155"/>
      <c r="K27" s="155">
        <f t="shared" si="19"/>
        <v>0</v>
      </c>
      <c r="L27" s="155">
        <v>21</v>
      </c>
      <c r="M27" s="155">
        <f t="shared" si="20"/>
        <v>0</v>
      </c>
      <c r="N27" s="147">
        <v>2.6800000000000001E-3</v>
      </c>
      <c r="O27" s="147">
        <f t="shared" si="21"/>
        <v>3.2160000000000001E-2</v>
      </c>
      <c r="P27" s="147">
        <v>0</v>
      </c>
      <c r="Q27" s="147">
        <f t="shared" si="22"/>
        <v>0</v>
      </c>
      <c r="R27" s="147"/>
      <c r="S27" s="147"/>
      <c r="T27" s="148">
        <v>0</v>
      </c>
      <c r="U27" s="147">
        <f t="shared" si="23"/>
        <v>0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134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ht="22.5" outlineLevel="1" x14ac:dyDescent="0.2">
      <c r="A28" s="140">
        <v>18</v>
      </c>
      <c r="B28" s="140" t="s">
        <v>136</v>
      </c>
      <c r="C28" s="176" t="s">
        <v>137</v>
      </c>
      <c r="D28" s="146" t="s">
        <v>127</v>
      </c>
      <c r="E28" s="152">
        <v>400</v>
      </c>
      <c r="F28" s="154">
        <f t="shared" si="16"/>
        <v>0</v>
      </c>
      <c r="G28" s="155">
        <f t="shared" si="17"/>
        <v>0</v>
      </c>
      <c r="H28" s="155"/>
      <c r="I28" s="155">
        <f t="shared" si="18"/>
        <v>0</v>
      </c>
      <c r="J28" s="155"/>
      <c r="K28" s="155">
        <f t="shared" si="19"/>
        <v>0</v>
      </c>
      <c r="L28" s="155">
        <v>21</v>
      </c>
      <c r="M28" s="155">
        <f t="shared" si="20"/>
        <v>0</v>
      </c>
      <c r="N28" s="147">
        <v>2.14E-3</v>
      </c>
      <c r="O28" s="147">
        <f t="shared" si="21"/>
        <v>0.85599999999999998</v>
      </c>
      <c r="P28" s="147">
        <v>0</v>
      </c>
      <c r="Q28" s="147">
        <f t="shared" si="22"/>
        <v>0</v>
      </c>
      <c r="R28" s="147"/>
      <c r="S28" s="147"/>
      <c r="T28" s="148">
        <v>0</v>
      </c>
      <c r="U28" s="147">
        <f t="shared" si="23"/>
        <v>0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134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40">
        <v>19</v>
      </c>
      <c r="B29" s="140" t="s">
        <v>138</v>
      </c>
      <c r="C29" s="176" t="s">
        <v>139</v>
      </c>
      <c r="D29" s="146" t="s">
        <v>140</v>
      </c>
      <c r="E29" s="152">
        <v>6</v>
      </c>
      <c r="F29" s="154">
        <f t="shared" si="16"/>
        <v>0</v>
      </c>
      <c r="G29" s="155">
        <f t="shared" si="17"/>
        <v>0</v>
      </c>
      <c r="H29" s="155"/>
      <c r="I29" s="155">
        <f t="shared" si="18"/>
        <v>0</v>
      </c>
      <c r="J29" s="155"/>
      <c r="K29" s="155">
        <f t="shared" si="19"/>
        <v>0</v>
      </c>
      <c r="L29" s="155">
        <v>21</v>
      </c>
      <c r="M29" s="155">
        <f t="shared" si="20"/>
        <v>0</v>
      </c>
      <c r="N29" s="147">
        <v>0</v>
      </c>
      <c r="O29" s="147">
        <f t="shared" si="21"/>
        <v>0</v>
      </c>
      <c r="P29" s="147">
        <v>0</v>
      </c>
      <c r="Q29" s="147">
        <f t="shared" si="22"/>
        <v>0</v>
      </c>
      <c r="R29" s="147"/>
      <c r="S29" s="147"/>
      <c r="T29" s="148">
        <v>0</v>
      </c>
      <c r="U29" s="147">
        <f t="shared" si="23"/>
        <v>0</v>
      </c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100</v>
      </c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ht="22.5" outlineLevel="1" x14ac:dyDescent="0.2">
      <c r="A30" s="140">
        <v>20</v>
      </c>
      <c r="B30" s="140" t="s">
        <v>141</v>
      </c>
      <c r="C30" s="176" t="s">
        <v>142</v>
      </c>
      <c r="D30" s="146" t="s">
        <v>140</v>
      </c>
      <c r="E30" s="152">
        <v>1</v>
      </c>
      <c r="F30" s="154">
        <f t="shared" si="16"/>
        <v>0</v>
      </c>
      <c r="G30" s="155">
        <f t="shared" si="17"/>
        <v>0</v>
      </c>
      <c r="H30" s="155"/>
      <c r="I30" s="155">
        <f t="shared" si="18"/>
        <v>0</v>
      </c>
      <c r="J30" s="155"/>
      <c r="K30" s="155">
        <f t="shared" si="19"/>
        <v>0</v>
      </c>
      <c r="L30" s="155">
        <v>21</v>
      </c>
      <c r="M30" s="155">
        <f t="shared" si="20"/>
        <v>0</v>
      </c>
      <c r="N30" s="147">
        <v>0</v>
      </c>
      <c r="O30" s="147">
        <f t="shared" si="21"/>
        <v>0</v>
      </c>
      <c r="P30" s="147">
        <v>0</v>
      </c>
      <c r="Q30" s="147">
        <f t="shared" si="22"/>
        <v>0</v>
      </c>
      <c r="R30" s="147"/>
      <c r="S30" s="147"/>
      <c r="T30" s="148">
        <v>0</v>
      </c>
      <c r="U30" s="147">
        <f t="shared" si="23"/>
        <v>0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100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ht="22.5" outlineLevel="1" x14ac:dyDescent="0.2">
      <c r="A31" s="140">
        <v>21</v>
      </c>
      <c r="B31" s="140" t="s">
        <v>143</v>
      </c>
      <c r="C31" s="176" t="s">
        <v>144</v>
      </c>
      <c r="D31" s="146" t="s">
        <v>140</v>
      </c>
      <c r="E31" s="152">
        <v>3</v>
      </c>
      <c r="F31" s="154">
        <f t="shared" si="16"/>
        <v>0</v>
      </c>
      <c r="G31" s="155">
        <f t="shared" si="17"/>
        <v>0</v>
      </c>
      <c r="H31" s="155"/>
      <c r="I31" s="155">
        <f t="shared" si="18"/>
        <v>0</v>
      </c>
      <c r="J31" s="155"/>
      <c r="K31" s="155">
        <f t="shared" si="19"/>
        <v>0</v>
      </c>
      <c r="L31" s="155">
        <v>21</v>
      </c>
      <c r="M31" s="155">
        <f t="shared" si="20"/>
        <v>0</v>
      </c>
      <c r="N31" s="147">
        <v>0</v>
      </c>
      <c r="O31" s="147">
        <f t="shared" si="21"/>
        <v>0</v>
      </c>
      <c r="P31" s="147">
        <v>0</v>
      </c>
      <c r="Q31" s="147">
        <f t="shared" si="22"/>
        <v>0</v>
      </c>
      <c r="R31" s="147"/>
      <c r="S31" s="147"/>
      <c r="T31" s="148">
        <v>0</v>
      </c>
      <c r="U31" s="147">
        <f t="shared" si="23"/>
        <v>0</v>
      </c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100</v>
      </c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0">
        <v>22</v>
      </c>
      <c r="B32" s="140" t="s">
        <v>145</v>
      </c>
      <c r="C32" s="176" t="s">
        <v>146</v>
      </c>
      <c r="D32" s="146" t="s">
        <v>147</v>
      </c>
      <c r="E32" s="152">
        <v>3</v>
      </c>
      <c r="F32" s="154">
        <f t="shared" si="16"/>
        <v>0</v>
      </c>
      <c r="G32" s="155">
        <f t="shared" si="17"/>
        <v>0</v>
      </c>
      <c r="H32" s="155"/>
      <c r="I32" s="155">
        <f t="shared" si="18"/>
        <v>0</v>
      </c>
      <c r="J32" s="155"/>
      <c r="K32" s="155">
        <f t="shared" si="19"/>
        <v>0</v>
      </c>
      <c r="L32" s="155">
        <v>21</v>
      </c>
      <c r="M32" s="155">
        <f t="shared" si="20"/>
        <v>0</v>
      </c>
      <c r="N32" s="147">
        <v>2.2000000000000001E-4</v>
      </c>
      <c r="O32" s="147">
        <f t="shared" si="21"/>
        <v>6.6E-4</v>
      </c>
      <c r="P32" s="147">
        <v>0</v>
      </c>
      <c r="Q32" s="147">
        <f t="shared" si="22"/>
        <v>0</v>
      </c>
      <c r="R32" s="147"/>
      <c r="S32" s="147"/>
      <c r="T32" s="148">
        <v>0.75900000000000001</v>
      </c>
      <c r="U32" s="147">
        <f t="shared" si="23"/>
        <v>2.2799999999999998</v>
      </c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100</v>
      </c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ht="22.5" outlineLevel="1" x14ac:dyDescent="0.2">
      <c r="A33" s="140">
        <v>23</v>
      </c>
      <c r="B33" s="140" t="s">
        <v>148</v>
      </c>
      <c r="C33" s="176" t="s">
        <v>149</v>
      </c>
      <c r="D33" s="146" t="s">
        <v>140</v>
      </c>
      <c r="E33" s="152">
        <v>1</v>
      </c>
      <c r="F33" s="154">
        <f t="shared" si="16"/>
        <v>0</v>
      </c>
      <c r="G33" s="155">
        <f t="shared" si="17"/>
        <v>0</v>
      </c>
      <c r="H33" s="155"/>
      <c r="I33" s="155">
        <f t="shared" si="18"/>
        <v>0</v>
      </c>
      <c r="J33" s="155"/>
      <c r="K33" s="155">
        <f t="shared" si="19"/>
        <v>0</v>
      </c>
      <c r="L33" s="155">
        <v>21</v>
      </c>
      <c r="M33" s="155">
        <f t="shared" si="20"/>
        <v>0</v>
      </c>
      <c r="N33" s="147">
        <v>0</v>
      </c>
      <c r="O33" s="147">
        <f t="shared" si="21"/>
        <v>0</v>
      </c>
      <c r="P33" s="147">
        <v>0</v>
      </c>
      <c r="Q33" s="147">
        <f t="shared" si="22"/>
        <v>0</v>
      </c>
      <c r="R33" s="147"/>
      <c r="S33" s="147"/>
      <c r="T33" s="148">
        <v>0</v>
      </c>
      <c r="U33" s="147">
        <f t="shared" si="23"/>
        <v>0</v>
      </c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100</v>
      </c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1" x14ac:dyDescent="0.2">
      <c r="A34" s="140">
        <v>24</v>
      </c>
      <c r="B34" s="140" t="s">
        <v>150</v>
      </c>
      <c r="C34" s="176" t="s">
        <v>151</v>
      </c>
      <c r="D34" s="146" t="s">
        <v>140</v>
      </c>
      <c r="E34" s="152">
        <v>2</v>
      </c>
      <c r="F34" s="154">
        <f t="shared" si="16"/>
        <v>0</v>
      </c>
      <c r="G34" s="155">
        <f t="shared" si="17"/>
        <v>0</v>
      </c>
      <c r="H34" s="155"/>
      <c r="I34" s="155">
        <f t="shared" si="18"/>
        <v>0</v>
      </c>
      <c r="J34" s="155"/>
      <c r="K34" s="155">
        <f t="shared" si="19"/>
        <v>0</v>
      </c>
      <c r="L34" s="155">
        <v>21</v>
      </c>
      <c r="M34" s="155">
        <f t="shared" si="20"/>
        <v>0</v>
      </c>
      <c r="N34" s="147">
        <v>0</v>
      </c>
      <c r="O34" s="147">
        <f t="shared" si="21"/>
        <v>0</v>
      </c>
      <c r="P34" s="147">
        <v>0</v>
      </c>
      <c r="Q34" s="147">
        <f t="shared" si="22"/>
        <v>0</v>
      </c>
      <c r="R34" s="147"/>
      <c r="S34" s="147"/>
      <c r="T34" s="148">
        <v>0</v>
      </c>
      <c r="U34" s="147">
        <f t="shared" si="23"/>
        <v>0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100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40">
        <v>25</v>
      </c>
      <c r="B35" s="140" t="s">
        <v>152</v>
      </c>
      <c r="C35" s="176" t="s">
        <v>153</v>
      </c>
      <c r="D35" s="146" t="s">
        <v>147</v>
      </c>
      <c r="E35" s="152">
        <v>1</v>
      </c>
      <c r="F35" s="154">
        <f t="shared" si="16"/>
        <v>0</v>
      </c>
      <c r="G35" s="155">
        <f t="shared" si="17"/>
        <v>0</v>
      </c>
      <c r="H35" s="155"/>
      <c r="I35" s="155">
        <f t="shared" si="18"/>
        <v>0</v>
      </c>
      <c r="J35" s="155"/>
      <c r="K35" s="155">
        <f t="shared" si="19"/>
        <v>0</v>
      </c>
      <c r="L35" s="155">
        <v>21</v>
      </c>
      <c r="M35" s="155">
        <f t="shared" si="20"/>
        <v>0</v>
      </c>
      <c r="N35" s="147">
        <v>4.0999999999999999E-4</v>
      </c>
      <c r="O35" s="147">
        <f t="shared" si="21"/>
        <v>4.0999999999999999E-4</v>
      </c>
      <c r="P35" s="147">
        <v>0</v>
      </c>
      <c r="Q35" s="147">
        <f t="shared" si="22"/>
        <v>0</v>
      </c>
      <c r="R35" s="147"/>
      <c r="S35" s="147"/>
      <c r="T35" s="148">
        <v>0.85599999999999998</v>
      </c>
      <c r="U35" s="147">
        <f t="shared" si="23"/>
        <v>0.86</v>
      </c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100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">
      <c r="A36" s="140">
        <v>26</v>
      </c>
      <c r="B36" s="140" t="s">
        <v>154</v>
      </c>
      <c r="C36" s="176" t="s">
        <v>155</v>
      </c>
      <c r="D36" s="146" t="s">
        <v>140</v>
      </c>
      <c r="E36" s="152">
        <v>2</v>
      </c>
      <c r="F36" s="154">
        <f t="shared" si="16"/>
        <v>0</v>
      </c>
      <c r="G36" s="155">
        <f t="shared" si="17"/>
        <v>0</v>
      </c>
      <c r="H36" s="155"/>
      <c r="I36" s="155">
        <f t="shared" si="18"/>
        <v>0</v>
      </c>
      <c r="J36" s="155"/>
      <c r="K36" s="155">
        <f t="shared" si="19"/>
        <v>0</v>
      </c>
      <c r="L36" s="155">
        <v>21</v>
      </c>
      <c r="M36" s="155">
        <f t="shared" si="20"/>
        <v>0</v>
      </c>
      <c r="N36" s="147">
        <v>0</v>
      </c>
      <c r="O36" s="147">
        <f t="shared" si="21"/>
        <v>0</v>
      </c>
      <c r="P36" s="147">
        <v>0</v>
      </c>
      <c r="Q36" s="147">
        <f t="shared" si="22"/>
        <v>0</v>
      </c>
      <c r="R36" s="147"/>
      <c r="S36" s="147"/>
      <c r="T36" s="148">
        <v>0</v>
      </c>
      <c r="U36" s="147">
        <f t="shared" si="23"/>
        <v>0</v>
      </c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100</v>
      </c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0">
        <v>27</v>
      </c>
      <c r="B37" s="140" t="s">
        <v>156</v>
      </c>
      <c r="C37" s="176" t="s">
        <v>157</v>
      </c>
      <c r="D37" s="146" t="s">
        <v>147</v>
      </c>
      <c r="E37" s="152">
        <v>1</v>
      </c>
      <c r="F37" s="154">
        <f t="shared" si="16"/>
        <v>0</v>
      </c>
      <c r="G37" s="155">
        <f t="shared" si="17"/>
        <v>0</v>
      </c>
      <c r="H37" s="155"/>
      <c r="I37" s="155">
        <f t="shared" si="18"/>
        <v>0</v>
      </c>
      <c r="J37" s="155"/>
      <c r="K37" s="155">
        <f t="shared" si="19"/>
        <v>0</v>
      </c>
      <c r="L37" s="155">
        <v>21</v>
      </c>
      <c r="M37" s="155">
        <f t="shared" si="20"/>
        <v>0</v>
      </c>
      <c r="N37" s="147">
        <v>6.2E-4</v>
      </c>
      <c r="O37" s="147">
        <f t="shared" si="21"/>
        <v>6.2E-4</v>
      </c>
      <c r="P37" s="147">
        <v>0</v>
      </c>
      <c r="Q37" s="147">
        <f t="shared" si="22"/>
        <v>0</v>
      </c>
      <c r="R37" s="147"/>
      <c r="S37" s="147"/>
      <c r="T37" s="148">
        <v>1.24</v>
      </c>
      <c r="U37" s="147">
        <f t="shared" si="23"/>
        <v>1.24</v>
      </c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100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0">
        <v>28</v>
      </c>
      <c r="B38" s="140" t="s">
        <v>158</v>
      </c>
      <c r="C38" s="176" t="s">
        <v>159</v>
      </c>
      <c r="D38" s="146" t="s">
        <v>140</v>
      </c>
      <c r="E38" s="152">
        <v>1</v>
      </c>
      <c r="F38" s="154">
        <f t="shared" si="16"/>
        <v>0</v>
      </c>
      <c r="G38" s="155">
        <f t="shared" si="17"/>
        <v>0</v>
      </c>
      <c r="H38" s="155"/>
      <c r="I38" s="155">
        <f t="shared" si="18"/>
        <v>0</v>
      </c>
      <c r="J38" s="155"/>
      <c r="K38" s="155">
        <f t="shared" si="19"/>
        <v>0</v>
      </c>
      <c r="L38" s="155">
        <v>21</v>
      </c>
      <c r="M38" s="155">
        <f t="shared" si="20"/>
        <v>0</v>
      </c>
      <c r="N38" s="147">
        <v>0</v>
      </c>
      <c r="O38" s="147">
        <f t="shared" si="21"/>
        <v>0</v>
      </c>
      <c r="P38" s="147">
        <v>0</v>
      </c>
      <c r="Q38" s="147">
        <f t="shared" si="22"/>
        <v>0</v>
      </c>
      <c r="R38" s="147"/>
      <c r="S38" s="147"/>
      <c r="T38" s="148">
        <v>0</v>
      </c>
      <c r="U38" s="147">
        <f t="shared" si="23"/>
        <v>0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100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">
      <c r="A39" s="140">
        <v>29</v>
      </c>
      <c r="B39" s="140" t="s">
        <v>160</v>
      </c>
      <c r="C39" s="176" t="s">
        <v>161</v>
      </c>
      <c r="D39" s="146" t="s">
        <v>147</v>
      </c>
      <c r="E39" s="152">
        <v>2</v>
      </c>
      <c r="F39" s="154">
        <f t="shared" si="16"/>
        <v>0</v>
      </c>
      <c r="G39" s="155">
        <f t="shared" si="17"/>
        <v>0</v>
      </c>
      <c r="H39" s="155"/>
      <c r="I39" s="155">
        <f t="shared" si="18"/>
        <v>0</v>
      </c>
      <c r="J39" s="155"/>
      <c r="K39" s="155">
        <f t="shared" si="19"/>
        <v>0</v>
      </c>
      <c r="L39" s="155">
        <v>21</v>
      </c>
      <c r="M39" s="155">
        <f t="shared" si="20"/>
        <v>0</v>
      </c>
      <c r="N39" s="147">
        <v>1.1E-4</v>
      </c>
      <c r="O39" s="147">
        <f t="shared" si="21"/>
        <v>2.2000000000000001E-4</v>
      </c>
      <c r="P39" s="147">
        <v>0</v>
      </c>
      <c r="Q39" s="147">
        <f t="shared" si="22"/>
        <v>0</v>
      </c>
      <c r="R39" s="147"/>
      <c r="S39" s="147"/>
      <c r="T39" s="148">
        <v>0.70799999999999996</v>
      </c>
      <c r="U39" s="147">
        <f t="shared" si="23"/>
        <v>1.42</v>
      </c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100</v>
      </c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2">
      <c r="A40" s="140">
        <v>30</v>
      </c>
      <c r="B40" s="140" t="s">
        <v>162</v>
      </c>
      <c r="C40" s="176" t="s">
        <v>163</v>
      </c>
      <c r="D40" s="146" t="s">
        <v>140</v>
      </c>
      <c r="E40" s="152">
        <v>2</v>
      </c>
      <c r="F40" s="154">
        <f t="shared" si="16"/>
        <v>0</v>
      </c>
      <c r="G40" s="155">
        <f t="shared" si="17"/>
        <v>0</v>
      </c>
      <c r="H40" s="155"/>
      <c r="I40" s="155">
        <f t="shared" si="18"/>
        <v>0</v>
      </c>
      <c r="J40" s="155"/>
      <c r="K40" s="155">
        <f t="shared" si="19"/>
        <v>0</v>
      </c>
      <c r="L40" s="155">
        <v>21</v>
      </c>
      <c r="M40" s="155">
        <f t="shared" si="20"/>
        <v>0</v>
      </c>
      <c r="N40" s="147">
        <v>0</v>
      </c>
      <c r="O40" s="147">
        <f t="shared" si="21"/>
        <v>0</v>
      </c>
      <c r="P40" s="147">
        <v>0</v>
      </c>
      <c r="Q40" s="147">
        <f t="shared" si="22"/>
        <v>0</v>
      </c>
      <c r="R40" s="147"/>
      <c r="S40" s="147"/>
      <c r="T40" s="148">
        <v>0</v>
      </c>
      <c r="U40" s="147">
        <f t="shared" si="23"/>
        <v>0</v>
      </c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100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">
      <c r="A41" s="140">
        <v>31</v>
      </c>
      <c r="B41" s="140" t="s">
        <v>164</v>
      </c>
      <c r="C41" s="176" t="s">
        <v>165</v>
      </c>
      <c r="D41" s="146" t="s">
        <v>140</v>
      </c>
      <c r="E41" s="152">
        <v>2</v>
      </c>
      <c r="F41" s="154">
        <f t="shared" si="16"/>
        <v>0</v>
      </c>
      <c r="G41" s="155">
        <f t="shared" si="17"/>
        <v>0</v>
      </c>
      <c r="H41" s="155"/>
      <c r="I41" s="155">
        <f t="shared" si="18"/>
        <v>0</v>
      </c>
      <c r="J41" s="155"/>
      <c r="K41" s="155">
        <f t="shared" si="19"/>
        <v>0</v>
      </c>
      <c r="L41" s="155">
        <v>21</v>
      </c>
      <c r="M41" s="155">
        <f t="shared" si="20"/>
        <v>0</v>
      </c>
      <c r="N41" s="147">
        <v>0</v>
      </c>
      <c r="O41" s="147">
        <f t="shared" si="21"/>
        <v>0</v>
      </c>
      <c r="P41" s="147">
        <v>0</v>
      </c>
      <c r="Q41" s="147">
        <f t="shared" si="22"/>
        <v>0</v>
      </c>
      <c r="R41" s="147"/>
      <c r="S41" s="147"/>
      <c r="T41" s="148">
        <v>0</v>
      </c>
      <c r="U41" s="147">
        <f t="shared" si="23"/>
        <v>0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100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">
      <c r="A42" s="140">
        <v>32</v>
      </c>
      <c r="B42" s="140" t="s">
        <v>166</v>
      </c>
      <c r="C42" s="176" t="s">
        <v>167</v>
      </c>
      <c r="D42" s="146" t="s">
        <v>147</v>
      </c>
      <c r="E42" s="152">
        <v>2</v>
      </c>
      <c r="F42" s="154">
        <f t="shared" si="16"/>
        <v>0</v>
      </c>
      <c r="G42" s="155">
        <f t="shared" si="17"/>
        <v>0</v>
      </c>
      <c r="H42" s="155"/>
      <c r="I42" s="155">
        <f t="shared" si="18"/>
        <v>0</v>
      </c>
      <c r="J42" s="155"/>
      <c r="K42" s="155">
        <f t="shared" si="19"/>
        <v>0</v>
      </c>
      <c r="L42" s="155">
        <v>21</v>
      </c>
      <c r="M42" s="155">
        <f t="shared" si="20"/>
        <v>0</v>
      </c>
      <c r="N42" s="147">
        <v>0.32906000000000002</v>
      </c>
      <c r="O42" s="147">
        <f t="shared" si="21"/>
        <v>0.65812000000000004</v>
      </c>
      <c r="P42" s="147">
        <v>0</v>
      </c>
      <c r="Q42" s="147">
        <f t="shared" si="22"/>
        <v>0</v>
      </c>
      <c r="R42" s="147"/>
      <c r="S42" s="147"/>
      <c r="T42" s="148">
        <v>1.1819999999999999</v>
      </c>
      <c r="U42" s="147">
        <f t="shared" si="23"/>
        <v>2.36</v>
      </c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100</v>
      </c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40">
        <v>33</v>
      </c>
      <c r="B43" s="140" t="s">
        <v>168</v>
      </c>
      <c r="C43" s="176" t="s">
        <v>169</v>
      </c>
      <c r="D43" s="146" t="s">
        <v>140</v>
      </c>
      <c r="E43" s="152">
        <v>2</v>
      </c>
      <c r="F43" s="154">
        <f t="shared" si="16"/>
        <v>0</v>
      </c>
      <c r="G43" s="155">
        <f t="shared" si="17"/>
        <v>0</v>
      </c>
      <c r="H43" s="155"/>
      <c r="I43" s="155">
        <f t="shared" si="18"/>
        <v>0</v>
      </c>
      <c r="J43" s="155"/>
      <c r="K43" s="155">
        <f t="shared" si="19"/>
        <v>0</v>
      </c>
      <c r="L43" s="155">
        <v>21</v>
      </c>
      <c r="M43" s="155">
        <f t="shared" si="20"/>
        <v>0</v>
      </c>
      <c r="N43" s="147">
        <v>0</v>
      </c>
      <c r="O43" s="147">
        <f t="shared" si="21"/>
        <v>0</v>
      </c>
      <c r="P43" s="147">
        <v>0</v>
      </c>
      <c r="Q43" s="147">
        <f t="shared" si="22"/>
        <v>0</v>
      </c>
      <c r="R43" s="147"/>
      <c r="S43" s="147"/>
      <c r="T43" s="148">
        <v>0</v>
      </c>
      <c r="U43" s="147">
        <f t="shared" si="23"/>
        <v>0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100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40">
        <v>34</v>
      </c>
      <c r="B44" s="140" t="s">
        <v>170</v>
      </c>
      <c r="C44" s="176" t="s">
        <v>171</v>
      </c>
      <c r="D44" s="146" t="s">
        <v>140</v>
      </c>
      <c r="E44" s="152">
        <v>2</v>
      </c>
      <c r="F44" s="154">
        <f t="shared" si="16"/>
        <v>0</v>
      </c>
      <c r="G44" s="155">
        <f t="shared" si="17"/>
        <v>0</v>
      </c>
      <c r="H44" s="155"/>
      <c r="I44" s="155">
        <f t="shared" si="18"/>
        <v>0</v>
      </c>
      <c r="J44" s="155"/>
      <c r="K44" s="155">
        <f t="shared" si="19"/>
        <v>0</v>
      </c>
      <c r="L44" s="155">
        <v>21</v>
      </c>
      <c r="M44" s="155">
        <f t="shared" si="20"/>
        <v>0</v>
      </c>
      <c r="N44" s="147">
        <v>0</v>
      </c>
      <c r="O44" s="147">
        <f t="shared" si="21"/>
        <v>0</v>
      </c>
      <c r="P44" s="147">
        <v>0</v>
      </c>
      <c r="Q44" s="147">
        <f t="shared" si="22"/>
        <v>0</v>
      </c>
      <c r="R44" s="147"/>
      <c r="S44" s="147"/>
      <c r="T44" s="148">
        <v>0</v>
      </c>
      <c r="U44" s="147">
        <f t="shared" si="23"/>
        <v>0</v>
      </c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100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2">
      <c r="A45" s="140">
        <v>35</v>
      </c>
      <c r="B45" s="140" t="s">
        <v>172</v>
      </c>
      <c r="C45" s="176" t="s">
        <v>173</v>
      </c>
      <c r="D45" s="146" t="s">
        <v>99</v>
      </c>
      <c r="E45" s="152">
        <v>380</v>
      </c>
      <c r="F45" s="154">
        <f t="shared" si="16"/>
        <v>0</v>
      </c>
      <c r="G45" s="155">
        <f t="shared" si="17"/>
        <v>0</v>
      </c>
      <c r="H45" s="155"/>
      <c r="I45" s="155">
        <f t="shared" si="18"/>
        <v>0</v>
      </c>
      <c r="J45" s="155"/>
      <c r="K45" s="155">
        <f t="shared" si="19"/>
        <v>0</v>
      </c>
      <c r="L45" s="155">
        <v>21</v>
      </c>
      <c r="M45" s="155">
        <f t="shared" si="20"/>
        <v>0</v>
      </c>
      <c r="N45" s="147">
        <v>0</v>
      </c>
      <c r="O45" s="147">
        <f t="shared" si="21"/>
        <v>0</v>
      </c>
      <c r="P45" s="147">
        <v>0</v>
      </c>
      <c r="Q45" s="147">
        <f t="shared" si="22"/>
        <v>0</v>
      </c>
      <c r="R45" s="147"/>
      <c r="S45" s="147"/>
      <c r="T45" s="148">
        <v>0.21</v>
      </c>
      <c r="U45" s="147">
        <f t="shared" si="23"/>
        <v>79.8</v>
      </c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100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">
      <c r="A46" s="140">
        <v>36</v>
      </c>
      <c r="B46" s="140" t="s">
        <v>174</v>
      </c>
      <c r="C46" s="176" t="s">
        <v>175</v>
      </c>
      <c r="D46" s="146" t="s">
        <v>99</v>
      </c>
      <c r="E46" s="152">
        <v>380</v>
      </c>
      <c r="F46" s="154">
        <f t="shared" si="16"/>
        <v>0</v>
      </c>
      <c r="G46" s="155">
        <f t="shared" si="17"/>
        <v>0</v>
      </c>
      <c r="H46" s="155"/>
      <c r="I46" s="155">
        <f t="shared" si="18"/>
        <v>0</v>
      </c>
      <c r="J46" s="155"/>
      <c r="K46" s="155">
        <f t="shared" si="19"/>
        <v>0</v>
      </c>
      <c r="L46" s="155">
        <v>21</v>
      </c>
      <c r="M46" s="155">
        <f t="shared" si="20"/>
        <v>0</v>
      </c>
      <c r="N46" s="147">
        <v>0</v>
      </c>
      <c r="O46" s="147">
        <f t="shared" si="21"/>
        <v>0</v>
      </c>
      <c r="P46" s="147">
        <v>0</v>
      </c>
      <c r="Q46" s="147">
        <f t="shared" si="22"/>
        <v>0</v>
      </c>
      <c r="R46" s="147"/>
      <c r="S46" s="147"/>
      <c r="T46" s="148">
        <v>4.3999999999999997E-2</v>
      </c>
      <c r="U46" s="147">
        <f t="shared" si="23"/>
        <v>16.72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100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40">
        <v>37</v>
      </c>
      <c r="B47" s="140" t="s">
        <v>176</v>
      </c>
      <c r="C47" s="176" t="s">
        <v>177</v>
      </c>
      <c r="D47" s="146" t="s">
        <v>108</v>
      </c>
      <c r="E47" s="152">
        <v>2</v>
      </c>
      <c r="F47" s="154">
        <f t="shared" si="16"/>
        <v>0</v>
      </c>
      <c r="G47" s="155">
        <f t="shared" si="17"/>
        <v>0</v>
      </c>
      <c r="H47" s="155"/>
      <c r="I47" s="155">
        <f t="shared" si="18"/>
        <v>0</v>
      </c>
      <c r="J47" s="155"/>
      <c r="K47" s="155">
        <f t="shared" si="19"/>
        <v>0</v>
      </c>
      <c r="L47" s="155">
        <v>21</v>
      </c>
      <c r="M47" s="155">
        <f t="shared" si="20"/>
        <v>0</v>
      </c>
      <c r="N47" s="147">
        <v>0</v>
      </c>
      <c r="O47" s="147">
        <f t="shared" si="21"/>
        <v>0</v>
      </c>
      <c r="P47" s="147">
        <v>0</v>
      </c>
      <c r="Q47" s="147">
        <f t="shared" si="22"/>
        <v>0</v>
      </c>
      <c r="R47" s="147"/>
      <c r="S47" s="147"/>
      <c r="T47" s="148">
        <v>0</v>
      </c>
      <c r="U47" s="147">
        <f t="shared" si="23"/>
        <v>0</v>
      </c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100</v>
      </c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40">
        <v>38</v>
      </c>
      <c r="B48" s="140" t="s">
        <v>178</v>
      </c>
      <c r="C48" s="176" t="s">
        <v>179</v>
      </c>
      <c r="D48" s="146" t="s">
        <v>147</v>
      </c>
      <c r="E48" s="152">
        <v>1</v>
      </c>
      <c r="F48" s="154">
        <f t="shared" si="16"/>
        <v>0</v>
      </c>
      <c r="G48" s="155">
        <f t="shared" si="17"/>
        <v>0</v>
      </c>
      <c r="H48" s="155"/>
      <c r="I48" s="155">
        <f t="shared" si="18"/>
        <v>0</v>
      </c>
      <c r="J48" s="155"/>
      <c r="K48" s="155">
        <f t="shared" si="19"/>
        <v>0</v>
      </c>
      <c r="L48" s="155">
        <v>21</v>
      </c>
      <c r="M48" s="155">
        <f t="shared" si="20"/>
        <v>0</v>
      </c>
      <c r="N48" s="147">
        <v>2.2000000000000001E-4</v>
      </c>
      <c r="O48" s="147">
        <f t="shared" si="21"/>
        <v>2.2000000000000001E-4</v>
      </c>
      <c r="P48" s="147">
        <v>0</v>
      </c>
      <c r="Q48" s="147">
        <f t="shared" si="22"/>
        <v>0</v>
      </c>
      <c r="R48" s="147"/>
      <c r="S48" s="147"/>
      <c r="T48" s="148">
        <v>1.554</v>
      </c>
      <c r="U48" s="147">
        <f t="shared" si="23"/>
        <v>1.55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100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40">
        <v>39</v>
      </c>
      <c r="B49" s="140" t="s">
        <v>180</v>
      </c>
      <c r="C49" s="176" t="s">
        <v>181</v>
      </c>
      <c r="D49" s="146" t="s">
        <v>140</v>
      </c>
      <c r="E49" s="152">
        <v>1</v>
      </c>
      <c r="F49" s="154">
        <f t="shared" si="16"/>
        <v>0</v>
      </c>
      <c r="G49" s="155">
        <f t="shared" si="17"/>
        <v>0</v>
      </c>
      <c r="H49" s="155"/>
      <c r="I49" s="155">
        <f t="shared" si="18"/>
        <v>0</v>
      </c>
      <c r="J49" s="155"/>
      <c r="K49" s="155">
        <f t="shared" si="19"/>
        <v>0</v>
      </c>
      <c r="L49" s="155">
        <v>21</v>
      </c>
      <c r="M49" s="155">
        <f t="shared" si="20"/>
        <v>0</v>
      </c>
      <c r="N49" s="147">
        <v>0</v>
      </c>
      <c r="O49" s="147">
        <f t="shared" si="21"/>
        <v>0</v>
      </c>
      <c r="P49" s="147">
        <v>0</v>
      </c>
      <c r="Q49" s="147">
        <f t="shared" si="22"/>
        <v>0</v>
      </c>
      <c r="R49" s="147"/>
      <c r="S49" s="147"/>
      <c r="T49" s="148">
        <v>0</v>
      </c>
      <c r="U49" s="147">
        <f t="shared" si="23"/>
        <v>0</v>
      </c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100</v>
      </c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">
      <c r="A50" s="140">
        <v>40</v>
      </c>
      <c r="B50" s="140" t="s">
        <v>182</v>
      </c>
      <c r="C50" s="176" t="s">
        <v>183</v>
      </c>
      <c r="D50" s="146" t="s">
        <v>140</v>
      </c>
      <c r="E50" s="152">
        <v>1</v>
      </c>
      <c r="F50" s="154">
        <f t="shared" si="16"/>
        <v>0</v>
      </c>
      <c r="G50" s="155">
        <f t="shared" si="17"/>
        <v>0</v>
      </c>
      <c r="H50" s="155"/>
      <c r="I50" s="155">
        <f t="shared" si="18"/>
        <v>0</v>
      </c>
      <c r="J50" s="155"/>
      <c r="K50" s="155">
        <f t="shared" si="19"/>
        <v>0</v>
      </c>
      <c r="L50" s="155">
        <v>21</v>
      </c>
      <c r="M50" s="155">
        <f t="shared" si="20"/>
        <v>0</v>
      </c>
      <c r="N50" s="147">
        <v>0</v>
      </c>
      <c r="O50" s="147">
        <f t="shared" si="21"/>
        <v>0</v>
      </c>
      <c r="P50" s="147">
        <v>0</v>
      </c>
      <c r="Q50" s="147">
        <f t="shared" si="22"/>
        <v>0</v>
      </c>
      <c r="R50" s="147"/>
      <c r="S50" s="147"/>
      <c r="T50" s="148">
        <v>0</v>
      </c>
      <c r="U50" s="147">
        <f t="shared" si="23"/>
        <v>0</v>
      </c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100</v>
      </c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">
      <c r="A51" s="140">
        <v>41</v>
      </c>
      <c r="B51" s="140" t="s">
        <v>184</v>
      </c>
      <c r="C51" s="176" t="s">
        <v>185</v>
      </c>
      <c r="D51" s="146" t="s">
        <v>147</v>
      </c>
      <c r="E51" s="152">
        <v>1</v>
      </c>
      <c r="F51" s="154">
        <f t="shared" si="16"/>
        <v>0</v>
      </c>
      <c r="G51" s="155">
        <f t="shared" si="17"/>
        <v>0</v>
      </c>
      <c r="H51" s="155"/>
      <c r="I51" s="155">
        <f t="shared" si="18"/>
        <v>0</v>
      </c>
      <c r="J51" s="155"/>
      <c r="K51" s="155">
        <f t="shared" si="19"/>
        <v>0</v>
      </c>
      <c r="L51" s="155">
        <v>21</v>
      </c>
      <c r="M51" s="155">
        <f t="shared" si="20"/>
        <v>0</v>
      </c>
      <c r="N51" s="147">
        <v>0.12303</v>
      </c>
      <c r="O51" s="147">
        <f t="shared" si="21"/>
        <v>0.12303</v>
      </c>
      <c r="P51" s="147">
        <v>0</v>
      </c>
      <c r="Q51" s="147">
        <f t="shared" si="22"/>
        <v>0</v>
      </c>
      <c r="R51" s="147"/>
      <c r="S51" s="147"/>
      <c r="T51" s="148">
        <v>0.86299999999999999</v>
      </c>
      <c r="U51" s="147">
        <f t="shared" si="23"/>
        <v>0.86</v>
      </c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100</v>
      </c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">
      <c r="A52" s="140">
        <v>42</v>
      </c>
      <c r="B52" s="140" t="s">
        <v>186</v>
      </c>
      <c r="C52" s="176" t="s">
        <v>187</v>
      </c>
      <c r="D52" s="146" t="s">
        <v>140</v>
      </c>
      <c r="E52" s="152">
        <v>1</v>
      </c>
      <c r="F52" s="154">
        <f t="shared" si="16"/>
        <v>0</v>
      </c>
      <c r="G52" s="155">
        <f t="shared" si="17"/>
        <v>0</v>
      </c>
      <c r="H52" s="155"/>
      <c r="I52" s="155">
        <f t="shared" si="18"/>
        <v>0</v>
      </c>
      <c r="J52" s="155"/>
      <c r="K52" s="155">
        <f t="shared" si="19"/>
        <v>0</v>
      </c>
      <c r="L52" s="155">
        <v>21</v>
      </c>
      <c r="M52" s="155">
        <f t="shared" si="20"/>
        <v>0</v>
      </c>
      <c r="N52" s="147">
        <v>0</v>
      </c>
      <c r="O52" s="147">
        <f t="shared" si="21"/>
        <v>0</v>
      </c>
      <c r="P52" s="147">
        <v>0</v>
      </c>
      <c r="Q52" s="147">
        <f t="shared" si="22"/>
        <v>0</v>
      </c>
      <c r="R52" s="147"/>
      <c r="S52" s="147"/>
      <c r="T52" s="148">
        <v>0</v>
      </c>
      <c r="U52" s="147">
        <f t="shared" si="23"/>
        <v>0</v>
      </c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100</v>
      </c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">
      <c r="A53" s="140">
        <v>43</v>
      </c>
      <c r="B53" s="140" t="s">
        <v>188</v>
      </c>
      <c r="C53" s="176" t="s">
        <v>189</v>
      </c>
      <c r="D53" s="146" t="s">
        <v>140</v>
      </c>
      <c r="E53" s="152">
        <v>1</v>
      </c>
      <c r="F53" s="154">
        <f t="shared" si="16"/>
        <v>0</v>
      </c>
      <c r="G53" s="155">
        <f t="shared" si="17"/>
        <v>0</v>
      </c>
      <c r="H53" s="155"/>
      <c r="I53" s="155">
        <f t="shared" si="18"/>
        <v>0</v>
      </c>
      <c r="J53" s="155"/>
      <c r="K53" s="155">
        <f t="shared" si="19"/>
        <v>0</v>
      </c>
      <c r="L53" s="155">
        <v>21</v>
      </c>
      <c r="M53" s="155">
        <f t="shared" si="20"/>
        <v>0</v>
      </c>
      <c r="N53" s="147">
        <v>0</v>
      </c>
      <c r="O53" s="147">
        <f t="shared" si="21"/>
        <v>0</v>
      </c>
      <c r="P53" s="147">
        <v>0</v>
      </c>
      <c r="Q53" s="147">
        <f t="shared" si="22"/>
        <v>0</v>
      </c>
      <c r="R53" s="147"/>
      <c r="S53" s="147"/>
      <c r="T53" s="148">
        <v>0</v>
      </c>
      <c r="U53" s="147">
        <f t="shared" si="23"/>
        <v>0</v>
      </c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100</v>
      </c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0">
        <v>44</v>
      </c>
      <c r="B54" s="140" t="s">
        <v>190</v>
      </c>
      <c r="C54" s="176" t="s">
        <v>191</v>
      </c>
      <c r="D54" s="146" t="s">
        <v>147</v>
      </c>
      <c r="E54" s="152">
        <v>1</v>
      </c>
      <c r="F54" s="154">
        <f t="shared" si="16"/>
        <v>0</v>
      </c>
      <c r="G54" s="155">
        <f t="shared" si="17"/>
        <v>0</v>
      </c>
      <c r="H54" s="155"/>
      <c r="I54" s="155">
        <f t="shared" si="18"/>
        <v>0</v>
      </c>
      <c r="J54" s="155"/>
      <c r="K54" s="155">
        <f t="shared" si="19"/>
        <v>0</v>
      </c>
      <c r="L54" s="155">
        <v>21</v>
      </c>
      <c r="M54" s="155">
        <f t="shared" si="20"/>
        <v>0</v>
      </c>
      <c r="N54" s="147">
        <v>0</v>
      </c>
      <c r="O54" s="147">
        <f t="shared" si="21"/>
        <v>0</v>
      </c>
      <c r="P54" s="147">
        <v>0</v>
      </c>
      <c r="Q54" s="147">
        <f t="shared" si="22"/>
        <v>0</v>
      </c>
      <c r="R54" s="147"/>
      <c r="S54" s="147"/>
      <c r="T54" s="148">
        <v>9.2829999999999995</v>
      </c>
      <c r="U54" s="147">
        <f t="shared" si="23"/>
        <v>9.2799999999999994</v>
      </c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100</v>
      </c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x14ac:dyDescent="0.2">
      <c r="A55" s="141" t="s">
        <v>95</v>
      </c>
      <c r="B55" s="141" t="s">
        <v>62</v>
      </c>
      <c r="C55" s="177" t="s">
        <v>63</v>
      </c>
      <c r="D55" s="149"/>
      <c r="E55" s="153"/>
      <c r="F55" s="256"/>
      <c r="G55" s="156">
        <f>SUMIF(AE56:AE76,"&lt;&gt;NOR",G56:G76)</f>
        <v>0</v>
      </c>
      <c r="H55" s="156"/>
      <c r="I55" s="156">
        <f>SUM(I56:I76)</f>
        <v>0</v>
      </c>
      <c r="J55" s="156"/>
      <c r="K55" s="156">
        <f>SUM(K56:K76)</f>
        <v>0</v>
      </c>
      <c r="L55" s="156"/>
      <c r="M55" s="156">
        <f>SUM(M56:M76)</f>
        <v>0</v>
      </c>
      <c r="N55" s="150"/>
      <c r="O55" s="150">
        <f>SUM(O56:O76)</f>
        <v>0</v>
      </c>
      <c r="P55" s="150"/>
      <c r="Q55" s="150">
        <f>SUM(Q56:Q76)</f>
        <v>0</v>
      </c>
      <c r="R55" s="150"/>
      <c r="S55" s="150"/>
      <c r="T55" s="151"/>
      <c r="U55" s="150">
        <f>SUM(U56:U76)</f>
        <v>0</v>
      </c>
      <c r="AE55" t="s">
        <v>96</v>
      </c>
    </row>
    <row r="56" spans="1:60" outlineLevel="1" x14ac:dyDescent="0.2">
      <c r="A56" s="140">
        <v>45</v>
      </c>
      <c r="B56" s="140" t="s">
        <v>192</v>
      </c>
      <c r="C56" s="176" t="s">
        <v>193</v>
      </c>
      <c r="D56" s="146" t="s">
        <v>194</v>
      </c>
      <c r="E56" s="152">
        <v>4</v>
      </c>
      <c r="F56" s="154">
        <f t="shared" ref="F56:F76" si="24">H56+J56</f>
        <v>0</v>
      </c>
      <c r="G56" s="155">
        <f t="shared" ref="G56:G76" si="25">ROUND(E56*F56,2)</f>
        <v>0</v>
      </c>
      <c r="H56" s="155"/>
      <c r="I56" s="155">
        <f t="shared" ref="I56:I76" si="26">ROUND(E56*H56,2)</f>
        <v>0</v>
      </c>
      <c r="J56" s="155"/>
      <c r="K56" s="155">
        <f t="shared" ref="K56:K76" si="27">ROUND(E56*J56,2)</f>
        <v>0</v>
      </c>
      <c r="L56" s="155">
        <v>21</v>
      </c>
      <c r="M56" s="155">
        <f t="shared" ref="M56:M76" si="28">G56*(1+L56/100)</f>
        <v>0</v>
      </c>
      <c r="N56" s="147">
        <v>0</v>
      </c>
      <c r="O56" s="147">
        <f t="shared" ref="O56:O76" si="29">ROUND(E56*N56,5)</f>
        <v>0</v>
      </c>
      <c r="P56" s="147">
        <v>0</v>
      </c>
      <c r="Q56" s="147">
        <f t="shared" ref="Q56:Q76" si="30">ROUND(E56*P56,5)</f>
        <v>0</v>
      </c>
      <c r="R56" s="147"/>
      <c r="S56" s="147"/>
      <c r="T56" s="148">
        <v>0</v>
      </c>
      <c r="U56" s="147">
        <f t="shared" ref="U56:U76" si="31">ROUND(E56*T56,2)</f>
        <v>0</v>
      </c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100</v>
      </c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40">
        <v>46</v>
      </c>
      <c r="B57" s="140" t="s">
        <v>195</v>
      </c>
      <c r="C57" s="176" t="s">
        <v>196</v>
      </c>
      <c r="D57" s="146" t="s">
        <v>194</v>
      </c>
      <c r="E57" s="152">
        <v>4</v>
      </c>
      <c r="F57" s="154">
        <f t="shared" si="24"/>
        <v>0</v>
      </c>
      <c r="G57" s="155">
        <f t="shared" si="25"/>
        <v>0</v>
      </c>
      <c r="H57" s="155"/>
      <c r="I57" s="155">
        <f t="shared" si="26"/>
        <v>0</v>
      </c>
      <c r="J57" s="155"/>
      <c r="K57" s="155">
        <f t="shared" si="27"/>
        <v>0</v>
      </c>
      <c r="L57" s="155">
        <v>21</v>
      </c>
      <c r="M57" s="155">
        <f t="shared" si="28"/>
        <v>0</v>
      </c>
      <c r="N57" s="147">
        <v>0</v>
      </c>
      <c r="O57" s="147">
        <f t="shared" si="29"/>
        <v>0</v>
      </c>
      <c r="P57" s="147">
        <v>0</v>
      </c>
      <c r="Q57" s="147">
        <f t="shared" si="30"/>
        <v>0</v>
      </c>
      <c r="R57" s="147"/>
      <c r="S57" s="147"/>
      <c r="T57" s="148">
        <v>0</v>
      </c>
      <c r="U57" s="147">
        <f t="shared" si="31"/>
        <v>0</v>
      </c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100</v>
      </c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ht="22.5" outlineLevel="1" x14ac:dyDescent="0.2">
      <c r="A58" s="140">
        <v>47</v>
      </c>
      <c r="B58" s="140" t="s">
        <v>197</v>
      </c>
      <c r="C58" s="176" t="s">
        <v>198</v>
      </c>
      <c r="D58" s="146" t="s">
        <v>127</v>
      </c>
      <c r="E58" s="152">
        <v>380</v>
      </c>
      <c r="F58" s="154">
        <f t="shared" si="24"/>
        <v>0</v>
      </c>
      <c r="G58" s="155">
        <f t="shared" si="25"/>
        <v>0</v>
      </c>
      <c r="H58" s="155"/>
      <c r="I58" s="155">
        <f t="shared" si="26"/>
        <v>0</v>
      </c>
      <c r="J58" s="155"/>
      <c r="K58" s="155">
        <f t="shared" si="27"/>
        <v>0</v>
      </c>
      <c r="L58" s="155">
        <v>21</v>
      </c>
      <c r="M58" s="155">
        <f t="shared" si="28"/>
        <v>0</v>
      </c>
      <c r="N58" s="147">
        <v>0</v>
      </c>
      <c r="O58" s="147">
        <f t="shared" si="29"/>
        <v>0</v>
      </c>
      <c r="P58" s="147">
        <v>0</v>
      </c>
      <c r="Q58" s="147">
        <f t="shared" si="30"/>
        <v>0</v>
      </c>
      <c r="R58" s="147"/>
      <c r="S58" s="147"/>
      <c r="T58" s="148">
        <v>0</v>
      </c>
      <c r="U58" s="147">
        <f t="shared" si="31"/>
        <v>0</v>
      </c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100</v>
      </c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ht="22.5" outlineLevel="1" x14ac:dyDescent="0.2">
      <c r="A59" s="140">
        <v>48</v>
      </c>
      <c r="B59" s="140" t="s">
        <v>199</v>
      </c>
      <c r="C59" s="176" t="s">
        <v>200</v>
      </c>
      <c r="D59" s="146" t="s">
        <v>108</v>
      </c>
      <c r="E59" s="152">
        <v>1</v>
      </c>
      <c r="F59" s="154">
        <f t="shared" si="24"/>
        <v>0</v>
      </c>
      <c r="G59" s="155">
        <f t="shared" si="25"/>
        <v>0</v>
      </c>
      <c r="H59" s="155"/>
      <c r="I59" s="155">
        <f t="shared" si="26"/>
        <v>0</v>
      </c>
      <c r="J59" s="155"/>
      <c r="K59" s="155">
        <f t="shared" si="27"/>
        <v>0</v>
      </c>
      <c r="L59" s="155">
        <v>21</v>
      </c>
      <c r="M59" s="155">
        <f t="shared" si="28"/>
        <v>0</v>
      </c>
      <c r="N59" s="147">
        <v>0</v>
      </c>
      <c r="O59" s="147">
        <f t="shared" si="29"/>
        <v>0</v>
      </c>
      <c r="P59" s="147">
        <v>0</v>
      </c>
      <c r="Q59" s="147">
        <f t="shared" si="30"/>
        <v>0</v>
      </c>
      <c r="R59" s="147"/>
      <c r="S59" s="147"/>
      <c r="T59" s="148">
        <v>0</v>
      </c>
      <c r="U59" s="147">
        <f t="shared" si="31"/>
        <v>0</v>
      </c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100</v>
      </c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">
      <c r="A60" s="140">
        <v>49</v>
      </c>
      <c r="B60" s="140" t="s">
        <v>201</v>
      </c>
      <c r="C60" s="176" t="s">
        <v>202</v>
      </c>
      <c r="D60" s="146" t="s">
        <v>108</v>
      </c>
      <c r="E60" s="152">
        <v>1</v>
      </c>
      <c r="F60" s="154">
        <f t="shared" si="24"/>
        <v>0</v>
      </c>
      <c r="G60" s="155">
        <f t="shared" si="25"/>
        <v>0</v>
      </c>
      <c r="H60" s="155"/>
      <c r="I60" s="155">
        <f t="shared" si="26"/>
        <v>0</v>
      </c>
      <c r="J60" s="155"/>
      <c r="K60" s="155">
        <f t="shared" si="27"/>
        <v>0</v>
      </c>
      <c r="L60" s="155">
        <v>21</v>
      </c>
      <c r="M60" s="155">
        <f t="shared" si="28"/>
        <v>0</v>
      </c>
      <c r="N60" s="147">
        <v>0</v>
      </c>
      <c r="O60" s="147">
        <f t="shared" si="29"/>
        <v>0</v>
      </c>
      <c r="P60" s="147">
        <v>0</v>
      </c>
      <c r="Q60" s="147">
        <f t="shared" si="30"/>
        <v>0</v>
      </c>
      <c r="R60" s="147"/>
      <c r="S60" s="147"/>
      <c r="T60" s="148">
        <v>0</v>
      </c>
      <c r="U60" s="147">
        <f t="shared" si="31"/>
        <v>0</v>
      </c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100</v>
      </c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ht="22.5" outlineLevel="1" x14ac:dyDescent="0.2">
      <c r="A61" s="140">
        <v>50</v>
      </c>
      <c r="B61" s="140" t="s">
        <v>203</v>
      </c>
      <c r="C61" s="176" t="s">
        <v>204</v>
      </c>
      <c r="D61" s="146" t="s">
        <v>108</v>
      </c>
      <c r="E61" s="152">
        <v>1</v>
      </c>
      <c r="F61" s="154">
        <f t="shared" si="24"/>
        <v>0</v>
      </c>
      <c r="G61" s="155">
        <f t="shared" si="25"/>
        <v>0</v>
      </c>
      <c r="H61" s="155"/>
      <c r="I61" s="155">
        <f t="shared" si="26"/>
        <v>0</v>
      </c>
      <c r="J61" s="155"/>
      <c r="K61" s="155">
        <f t="shared" si="27"/>
        <v>0</v>
      </c>
      <c r="L61" s="155">
        <v>21</v>
      </c>
      <c r="M61" s="155">
        <f t="shared" si="28"/>
        <v>0</v>
      </c>
      <c r="N61" s="147">
        <v>0</v>
      </c>
      <c r="O61" s="147">
        <f t="shared" si="29"/>
        <v>0</v>
      </c>
      <c r="P61" s="147">
        <v>0</v>
      </c>
      <c r="Q61" s="147">
        <f t="shared" si="30"/>
        <v>0</v>
      </c>
      <c r="R61" s="147"/>
      <c r="S61" s="147"/>
      <c r="T61" s="148">
        <v>0</v>
      </c>
      <c r="U61" s="147">
        <f t="shared" si="31"/>
        <v>0</v>
      </c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100</v>
      </c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2">
      <c r="A62" s="140">
        <v>51</v>
      </c>
      <c r="B62" s="140" t="s">
        <v>205</v>
      </c>
      <c r="C62" s="176" t="s">
        <v>206</v>
      </c>
      <c r="D62" s="146" t="s">
        <v>108</v>
      </c>
      <c r="E62" s="152">
        <v>1</v>
      </c>
      <c r="F62" s="154">
        <f t="shared" si="24"/>
        <v>0</v>
      </c>
      <c r="G62" s="155">
        <f t="shared" si="25"/>
        <v>0</v>
      </c>
      <c r="H62" s="155"/>
      <c r="I62" s="155">
        <f t="shared" si="26"/>
        <v>0</v>
      </c>
      <c r="J62" s="155"/>
      <c r="K62" s="155">
        <f t="shared" si="27"/>
        <v>0</v>
      </c>
      <c r="L62" s="155">
        <v>21</v>
      </c>
      <c r="M62" s="155">
        <f t="shared" si="28"/>
        <v>0</v>
      </c>
      <c r="N62" s="147">
        <v>0</v>
      </c>
      <c r="O62" s="147">
        <f t="shared" si="29"/>
        <v>0</v>
      </c>
      <c r="P62" s="147">
        <v>0</v>
      </c>
      <c r="Q62" s="147">
        <f t="shared" si="30"/>
        <v>0</v>
      </c>
      <c r="R62" s="147"/>
      <c r="S62" s="147"/>
      <c r="T62" s="148">
        <v>0</v>
      </c>
      <c r="U62" s="147">
        <f t="shared" si="31"/>
        <v>0</v>
      </c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100</v>
      </c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ht="22.5" outlineLevel="1" x14ac:dyDescent="0.2">
      <c r="A63" s="140">
        <v>52</v>
      </c>
      <c r="B63" s="140" t="s">
        <v>207</v>
      </c>
      <c r="C63" s="176" t="s">
        <v>208</v>
      </c>
      <c r="D63" s="146" t="s">
        <v>108</v>
      </c>
      <c r="E63" s="152">
        <v>1</v>
      </c>
      <c r="F63" s="154">
        <f t="shared" si="24"/>
        <v>0</v>
      </c>
      <c r="G63" s="155">
        <f t="shared" si="25"/>
        <v>0</v>
      </c>
      <c r="H63" s="155"/>
      <c r="I63" s="155">
        <f t="shared" si="26"/>
        <v>0</v>
      </c>
      <c r="J63" s="155"/>
      <c r="K63" s="155">
        <f t="shared" si="27"/>
        <v>0</v>
      </c>
      <c r="L63" s="155">
        <v>21</v>
      </c>
      <c r="M63" s="155">
        <f t="shared" si="28"/>
        <v>0</v>
      </c>
      <c r="N63" s="147">
        <v>0</v>
      </c>
      <c r="O63" s="147">
        <f t="shared" si="29"/>
        <v>0</v>
      </c>
      <c r="P63" s="147">
        <v>0</v>
      </c>
      <c r="Q63" s="147">
        <f t="shared" si="30"/>
        <v>0</v>
      </c>
      <c r="R63" s="147"/>
      <c r="S63" s="147"/>
      <c r="T63" s="148">
        <v>0</v>
      </c>
      <c r="U63" s="147">
        <f t="shared" si="31"/>
        <v>0</v>
      </c>
      <c r="V63" s="139"/>
      <c r="W63" s="139"/>
      <c r="X63" s="139"/>
      <c r="Y63" s="139"/>
      <c r="Z63" s="139"/>
      <c r="AA63" s="139"/>
      <c r="AB63" s="139"/>
      <c r="AC63" s="139"/>
      <c r="AD63" s="139"/>
      <c r="AE63" s="139" t="s">
        <v>100</v>
      </c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ht="22.5" outlineLevel="1" x14ac:dyDescent="0.2">
      <c r="A64" s="140">
        <v>53</v>
      </c>
      <c r="B64" s="140" t="s">
        <v>209</v>
      </c>
      <c r="C64" s="176" t="s">
        <v>210</v>
      </c>
      <c r="D64" s="146" t="s">
        <v>108</v>
      </c>
      <c r="E64" s="152">
        <v>1</v>
      </c>
      <c r="F64" s="154">
        <f t="shared" si="24"/>
        <v>0</v>
      </c>
      <c r="G64" s="155">
        <f t="shared" si="25"/>
        <v>0</v>
      </c>
      <c r="H64" s="155"/>
      <c r="I64" s="155">
        <f t="shared" si="26"/>
        <v>0</v>
      </c>
      <c r="J64" s="155"/>
      <c r="K64" s="155">
        <f t="shared" si="27"/>
        <v>0</v>
      </c>
      <c r="L64" s="155">
        <v>21</v>
      </c>
      <c r="M64" s="155">
        <f t="shared" si="28"/>
        <v>0</v>
      </c>
      <c r="N64" s="147">
        <v>0</v>
      </c>
      <c r="O64" s="147">
        <f t="shared" si="29"/>
        <v>0</v>
      </c>
      <c r="P64" s="147">
        <v>0</v>
      </c>
      <c r="Q64" s="147">
        <f t="shared" si="30"/>
        <v>0</v>
      </c>
      <c r="R64" s="147"/>
      <c r="S64" s="147"/>
      <c r="T64" s="148">
        <v>0</v>
      </c>
      <c r="U64" s="147">
        <f t="shared" si="31"/>
        <v>0</v>
      </c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100</v>
      </c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outlineLevel="1" x14ac:dyDescent="0.2">
      <c r="A65" s="140">
        <v>54</v>
      </c>
      <c r="B65" s="140" t="s">
        <v>211</v>
      </c>
      <c r="C65" s="176" t="s">
        <v>212</v>
      </c>
      <c r="D65" s="146" t="s">
        <v>108</v>
      </c>
      <c r="E65" s="152">
        <v>1</v>
      </c>
      <c r="F65" s="154">
        <f t="shared" si="24"/>
        <v>0</v>
      </c>
      <c r="G65" s="155">
        <f t="shared" si="25"/>
        <v>0</v>
      </c>
      <c r="H65" s="155"/>
      <c r="I65" s="155">
        <f t="shared" si="26"/>
        <v>0</v>
      </c>
      <c r="J65" s="155"/>
      <c r="K65" s="155">
        <f t="shared" si="27"/>
        <v>0</v>
      </c>
      <c r="L65" s="155">
        <v>21</v>
      </c>
      <c r="M65" s="155">
        <f t="shared" si="28"/>
        <v>0</v>
      </c>
      <c r="N65" s="147">
        <v>0</v>
      </c>
      <c r="O65" s="147">
        <f t="shared" si="29"/>
        <v>0</v>
      </c>
      <c r="P65" s="147">
        <v>0</v>
      </c>
      <c r="Q65" s="147">
        <f t="shared" si="30"/>
        <v>0</v>
      </c>
      <c r="R65" s="147"/>
      <c r="S65" s="147"/>
      <c r="T65" s="148">
        <v>0</v>
      </c>
      <c r="U65" s="147">
        <f t="shared" si="31"/>
        <v>0</v>
      </c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100</v>
      </c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">
      <c r="A66" s="140">
        <v>55</v>
      </c>
      <c r="B66" s="140" t="s">
        <v>213</v>
      </c>
      <c r="C66" s="176" t="s">
        <v>214</v>
      </c>
      <c r="D66" s="146" t="s">
        <v>108</v>
      </c>
      <c r="E66" s="152">
        <v>1</v>
      </c>
      <c r="F66" s="154">
        <f t="shared" si="24"/>
        <v>0</v>
      </c>
      <c r="G66" s="155">
        <f t="shared" si="25"/>
        <v>0</v>
      </c>
      <c r="H66" s="155"/>
      <c r="I66" s="155">
        <f t="shared" si="26"/>
        <v>0</v>
      </c>
      <c r="J66" s="155"/>
      <c r="K66" s="155">
        <f t="shared" si="27"/>
        <v>0</v>
      </c>
      <c r="L66" s="155">
        <v>21</v>
      </c>
      <c r="M66" s="155">
        <f t="shared" si="28"/>
        <v>0</v>
      </c>
      <c r="N66" s="147">
        <v>0</v>
      </c>
      <c r="O66" s="147">
        <f t="shared" si="29"/>
        <v>0</v>
      </c>
      <c r="P66" s="147">
        <v>0</v>
      </c>
      <c r="Q66" s="147">
        <f t="shared" si="30"/>
        <v>0</v>
      </c>
      <c r="R66" s="147"/>
      <c r="S66" s="147"/>
      <c r="T66" s="148">
        <v>0</v>
      </c>
      <c r="U66" s="147">
        <f t="shared" si="31"/>
        <v>0</v>
      </c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100</v>
      </c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2">
      <c r="A67" s="140">
        <v>56</v>
      </c>
      <c r="B67" s="140" t="s">
        <v>215</v>
      </c>
      <c r="C67" s="176" t="s">
        <v>216</v>
      </c>
      <c r="D67" s="146" t="s">
        <v>108</v>
      </c>
      <c r="E67" s="152">
        <v>1</v>
      </c>
      <c r="F67" s="154">
        <f t="shared" si="24"/>
        <v>0</v>
      </c>
      <c r="G67" s="155">
        <f t="shared" si="25"/>
        <v>0</v>
      </c>
      <c r="H67" s="155"/>
      <c r="I67" s="155">
        <f t="shared" si="26"/>
        <v>0</v>
      </c>
      <c r="J67" s="155"/>
      <c r="K67" s="155">
        <f t="shared" si="27"/>
        <v>0</v>
      </c>
      <c r="L67" s="155">
        <v>21</v>
      </c>
      <c r="M67" s="155">
        <f t="shared" si="28"/>
        <v>0</v>
      </c>
      <c r="N67" s="147">
        <v>0</v>
      </c>
      <c r="O67" s="147">
        <f t="shared" si="29"/>
        <v>0</v>
      </c>
      <c r="P67" s="147">
        <v>0</v>
      </c>
      <c r="Q67" s="147">
        <f t="shared" si="30"/>
        <v>0</v>
      </c>
      <c r="R67" s="147"/>
      <c r="S67" s="147"/>
      <c r="T67" s="148">
        <v>0</v>
      </c>
      <c r="U67" s="147">
        <f t="shared" si="31"/>
        <v>0</v>
      </c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100</v>
      </c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ht="22.5" outlineLevel="1" x14ac:dyDescent="0.2">
      <c r="A68" s="140">
        <v>57</v>
      </c>
      <c r="B68" s="140" t="s">
        <v>217</v>
      </c>
      <c r="C68" s="176" t="s">
        <v>218</v>
      </c>
      <c r="D68" s="146" t="s">
        <v>127</v>
      </c>
      <c r="E68" s="152">
        <v>380</v>
      </c>
      <c r="F68" s="154">
        <f t="shared" si="24"/>
        <v>0</v>
      </c>
      <c r="G68" s="155">
        <f t="shared" si="25"/>
        <v>0</v>
      </c>
      <c r="H68" s="155"/>
      <c r="I68" s="155">
        <f t="shared" si="26"/>
        <v>0</v>
      </c>
      <c r="J68" s="155"/>
      <c r="K68" s="155">
        <f t="shared" si="27"/>
        <v>0</v>
      </c>
      <c r="L68" s="155">
        <v>21</v>
      </c>
      <c r="M68" s="155">
        <f t="shared" si="28"/>
        <v>0</v>
      </c>
      <c r="N68" s="147">
        <v>0</v>
      </c>
      <c r="O68" s="147">
        <f t="shared" si="29"/>
        <v>0</v>
      </c>
      <c r="P68" s="147">
        <v>0</v>
      </c>
      <c r="Q68" s="147">
        <f t="shared" si="30"/>
        <v>0</v>
      </c>
      <c r="R68" s="147"/>
      <c r="S68" s="147"/>
      <c r="T68" s="148">
        <v>0</v>
      </c>
      <c r="U68" s="147">
        <f t="shared" si="31"/>
        <v>0</v>
      </c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100</v>
      </c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outlineLevel="1" x14ac:dyDescent="0.2">
      <c r="A69" s="140">
        <v>58</v>
      </c>
      <c r="B69" s="140" t="s">
        <v>219</v>
      </c>
      <c r="C69" s="176" t="s">
        <v>220</v>
      </c>
      <c r="D69" s="146" t="s">
        <v>108</v>
      </c>
      <c r="E69" s="152">
        <v>1</v>
      </c>
      <c r="F69" s="154">
        <f t="shared" si="24"/>
        <v>0</v>
      </c>
      <c r="G69" s="155">
        <f t="shared" si="25"/>
        <v>0</v>
      </c>
      <c r="H69" s="155"/>
      <c r="I69" s="155">
        <f t="shared" si="26"/>
        <v>0</v>
      </c>
      <c r="J69" s="155"/>
      <c r="K69" s="155">
        <f t="shared" si="27"/>
        <v>0</v>
      </c>
      <c r="L69" s="155">
        <v>21</v>
      </c>
      <c r="M69" s="155">
        <f t="shared" si="28"/>
        <v>0</v>
      </c>
      <c r="N69" s="147">
        <v>0</v>
      </c>
      <c r="O69" s="147">
        <f t="shared" si="29"/>
        <v>0</v>
      </c>
      <c r="P69" s="147">
        <v>0</v>
      </c>
      <c r="Q69" s="147">
        <f t="shared" si="30"/>
        <v>0</v>
      </c>
      <c r="R69" s="147"/>
      <c r="S69" s="147"/>
      <c r="T69" s="148">
        <v>0</v>
      </c>
      <c r="U69" s="147">
        <f t="shared" si="31"/>
        <v>0</v>
      </c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100</v>
      </c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outlineLevel="1" x14ac:dyDescent="0.2">
      <c r="A70" s="140">
        <v>59</v>
      </c>
      <c r="B70" s="140" t="s">
        <v>221</v>
      </c>
      <c r="C70" s="176" t="s">
        <v>222</v>
      </c>
      <c r="D70" s="146" t="s">
        <v>108</v>
      </c>
      <c r="E70" s="152">
        <v>1</v>
      </c>
      <c r="F70" s="154">
        <f t="shared" si="24"/>
        <v>0</v>
      </c>
      <c r="G70" s="155">
        <f t="shared" si="25"/>
        <v>0</v>
      </c>
      <c r="H70" s="155"/>
      <c r="I70" s="155">
        <f t="shared" si="26"/>
        <v>0</v>
      </c>
      <c r="J70" s="155"/>
      <c r="K70" s="155">
        <f t="shared" si="27"/>
        <v>0</v>
      </c>
      <c r="L70" s="155">
        <v>21</v>
      </c>
      <c r="M70" s="155">
        <f t="shared" si="28"/>
        <v>0</v>
      </c>
      <c r="N70" s="147">
        <v>0</v>
      </c>
      <c r="O70" s="147">
        <f t="shared" si="29"/>
        <v>0</v>
      </c>
      <c r="P70" s="147">
        <v>0</v>
      </c>
      <c r="Q70" s="147">
        <f t="shared" si="30"/>
        <v>0</v>
      </c>
      <c r="R70" s="147"/>
      <c r="S70" s="147"/>
      <c r="T70" s="148">
        <v>0</v>
      </c>
      <c r="U70" s="147">
        <f t="shared" si="31"/>
        <v>0</v>
      </c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100</v>
      </c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ht="22.5" outlineLevel="1" x14ac:dyDescent="0.2">
      <c r="A71" s="140">
        <v>60</v>
      </c>
      <c r="B71" s="140" t="s">
        <v>223</v>
      </c>
      <c r="C71" s="176" t="s">
        <v>224</v>
      </c>
      <c r="D71" s="146" t="s">
        <v>108</v>
      </c>
      <c r="E71" s="152">
        <v>1</v>
      </c>
      <c r="F71" s="154">
        <f t="shared" si="24"/>
        <v>0</v>
      </c>
      <c r="G71" s="155">
        <f t="shared" si="25"/>
        <v>0</v>
      </c>
      <c r="H71" s="155"/>
      <c r="I71" s="155">
        <f t="shared" si="26"/>
        <v>0</v>
      </c>
      <c r="J71" s="155"/>
      <c r="K71" s="155">
        <f t="shared" si="27"/>
        <v>0</v>
      </c>
      <c r="L71" s="155">
        <v>21</v>
      </c>
      <c r="M71" s="155">
        <f t="shared" si="28"/>
        <v>0</v>
      </c>
      <c r="N71" s="147">
        <v>0</v>
      </c>
      <c r="O71" s="147">
        <f t="shared" si="29"/>
        <v>0</v>
      </c>
      <c r="P71" s="147">
        <v>0</v>
      </c>
      <c r="Q71" s="147">
        <f t="shared" si="30"/>
        <v>0</v>
      </c>
      <c r="R71" s="147"/>
      <c r="S71" s="147"/>
      <c r="T71" s="148">
        <v>0</v>
      </c>
      <c r="U71" s="147">
        <f t="shared" si="31"/>
        <v>0</v>
      </c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100</v>
      </c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outlineLevel="1" x14ac:dyDescent="0.2">
      <c r="A72" s="140">
        <v>61</v>
      </c>
      <c r="B72" s="140" t="s">
        <v>225</v>
      </c>
      <c r="C72" s="176" t="s">
        <v>226</v>
      </c>
      <c r="D72" s="146" t="s">
        <v>108</v>
      </c>
      <c r="E72" s="152">
        <v>1</v>
      </c>
      <c r="F72" s="154">
        <f t="shared" si="24"/>
        <v>0</v>
      </c>
      <c r="G72" s="155">
        <f t="shared" si="25"/>
        <v>0</v>
      </c>
      <c r="H72" s="155"/>
      <c r="I72" s="155">
        <f t="shared" si="26"/>
        <v>0</v>
      </c>
      <c r="J72" s="155"/>
      <c r="K72" s="155">
        <f t="shared" si="27"/>
        <v>0</v>
      </c>
      <c r="L72" s="155">
        <v>21</v>
      </c>
      <c r="M72" s="155">
        <f t="shared" si="28"/>
        <v>0</v>
      </c>
      <c r="N72" s="147">
        <v>0</v>
      </c>
      <c r="O72" s="147">
        <f t="shared" si="29"/>
        <v>0</v>
      </c>
      <c r="P72" s="147">
        <v>0</v>
      </c>
      <c r="Q72" s="147">
        <f t="shared" si="30"/>
        <v>0</v>
      </c>
      <c r="R72" s="147"/>
      <c r="S72" s="147"/>
      <c r="T72" s="148">
        <v>0</v>
      </c>
      <c r="U72" s="147">
        <f t="shared" si="31"/>
        <v>0</v>
      </c>
      <c r="V72" s="139"/>
      <c r="W72" s="139"/>
      <c r="X72" s="139"/>
      <c r="Y72" s="139"/>
      <c r="Z72" s="139"/>
      <c r="AA72" s="139"/>
      <c r="AB72" s="139"/>
      <c r="AC72" s="139"/>
      <c r="AD72" s="139"/>
      <c r="AE72" s="139" t="s">
        <v>100</v>
      </c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outlineLevel="1" x14ac:dyDescent="0.2">
      <c r="A73" s="140">
        <v>62</v>
      </c>
      <c r="B73" s="140" t="s">
        <v>227</v>
      </c>
      <c r="C73" s="176" t="s">
        <v>228</v>
      </c>
      <c r="D73" s="146" t="s">
        <v>108</v>
      </c>
      <c r="E73" s="152">
        <v>1</v>
      </c>
      <c r="F73" s="154">
        <f t="shared" si="24"/>
        <v>0</v>
      </c>
      <c r="G73" s="155">
        <f t="shared" si="25"/>
        <v>0</v>
      </c>
      <c r="H73" s="155"/>
      <c r="I73" s="155">
        <f t="shared" si="26"/>
        <v>0</v>
      </c>
      <c r="J73" s="155"/>
      <c r="K73" s="155">
        <f t="shared" si="27"/>
        <v>0</v>
      </c>
      <c r="L73" s="155">
        <v>21</v>
      </c>
      <c r="M73" s="155">
        <f t="shared" si="28"/>
        <v>0</v>
      </c>
      <c r="N73" s="147">
        <v>0</v>
      </c>
      <c r="O73" s="147">
        <f t="shared" si="29"/>
        <v>0</v>
      </c>
      <c r="P73" s="147">
        <v>0</v>
      </c>
      <c r="Q73" s="147">
        <f t="shared" si="30"/>
        <v>0</v>
      </c>
      <c r="R73" s="147"/>
      <c r="S73" s="147"/>
      <c r="T73" s="148">
        <v>0</v>
      </c>
      <c r="U73" s="147">
        <f t="shared" si="31"/>
        <v>0</v>
      </c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100</v>
      </c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ht="22.5" outlineLevel="1" x14ac:dyDescent="0.2">
      <c r="A74" s="140">
        <v>63</v>
      </c>
      <c r="B74" s="140" t="s">
        <v>229</v>
      </c>
      <c r="C74" s="176" t="s">
        <v>230</v>
      </c>
      <c r="D74" s="146" t="s">
        <v>108</v>
      </c>
      <c r="E74" s="152">
        <v>1</v>
      </c>
      <c r="F74" s="154">
        <f t="shared" si="24"/>
        <v>0</v>
      </c>
      <c r="G74" s="155">
        <f t="shared" si="25"/>
        <v>0</v>
      </c>
      <c r="H74" s="155"/>
      <c r="I74" s="155">
        <f t="shared" si="26"/>
        <v>0</v>
      </c>
      <c r="J74" s="155"/>
      <c r="K74" s="155">
        <f t="shared" si="27"/>
        <v>0</v>
      </c>
      <c r="L74" s="155">
        <v>21</v>
      </c>
      <c r="M74" s="155">
        <f t="shared" si="28"/>
        <v>0</v>
      </c>
      <c r="N74" s="147">
        <v>0</v>
      </c>
      <c r="O74" s="147">
        <f t="shared" si="29"/>
        <v>0</v>
      </c>
      <c r="P74" s="147">
        <v>0</v>
      </c>
      <c r="Q74" s="147">
        <f t="shared" si="30"/>
        <v>0</v>
      </c>
      <c r="R74" s="147"/>
      <c r="S74" s="147"/>
      <c r="T74" s="148">
        <v>0</v>
      </c>
      <c r="U74" s="147">
        <f t="shared" si="31"/>
        <v>0</v>
      </c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100</v>
      </c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ht="22.5" outlineLevel="1" x14ac:dyDescent="0.2">
      <c r="A75" s="140">
        <v>64</v>
      </c>
      <c r="B75" s="140" t="s">
        <v>231</v>
      </c>
      <c r="C75" s="176" t="s">
        <v>232</v>
      </c>
      <c r="D75" s="146" t="s">
        <v>108</v>
      </c>
      <c r="E75" s="152">
        <v>1</v>
      </c>
      <c r="F75" s="154">
        <f t="shared" si="24"/>
        <v>0</v>
      </c>
      <c r="G75" s="155">
        <f t="shared" si="25"/>
        <v>0</v>
      </c>
      <c r="H75" s="155"/>
      <c r="I75" s="155">
        <f t="shared" si="26"/>
        <v>0</v>
      </c>
      <c r="J75" s="155"/>
      <c r="K75" s="155">
        <f t="shared" si="27"/>
        <v>0</v>
      </c>
      <c r="L75" s="155">
        <v>21</v>
      </c>
      <c r="M75" s="155">
        <f t="shared" si="28"/>
        <v>0</v>
      </c>
      <c r="N75" s="147">
        <v>0</v>
      </c>
      <c r="O75" s="147">
        <f t="shared" si="29"/>
        <v>0</v>
      </c>
      <c r="P75" s="147">
        <v>0</v>
      </c>
      <c r="Q75" s="147">
        <f t="shared" si="30"/>
        <v>0</v>
      </c>
      <c r="R75" s="147"/>
      <c r="S75" s="147"/>
      <c r="T75" s="148">
        <v>0</v>
      </c>
      <c r="U75" s="147">
        <f t="shared" si="31"/>
        <v>0</v>
      </c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100</v>
      </c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2">
      <c r="A76" s="140">
        <v>65</v>
      </c>
      <c r="B76" s="140" t="s">
        <v>233</v>
      </c>
      <c r="C76" s="176" t="s">
        <v>234</v>
      </c>
      <c r="D76" s="146" t="s">
        <v>108</v>
      </c>
      <c r="E76" s="152">
        <v>1</v>
      </c>
      <c r="F76" s="154">
        <f t="shared" si="24"/>
        <v>0</v>
      </c>
      <c r="G76" s="155">
        <f t="shared" si="25"/>
        <v>0</v>
      </c>
      <c r="H76" s="155"/>
      <c r="I76" s="155">
        <f t="shared" si="26"/>
        <v>0</v>
      </c>
      <c r="J76" s="155"/>
      <c r="K76" s="155">
        <f t="shared" si="27"/>
        <v>0</v>
      </c>
      <c r="L76" s="155">
        <v>21</v>
      </c>
      <c r="M76" s="155">
        <f t="shared" si="28"/>
        <v>0</v>
      </c>
      <c r="N76" s="147">
        <v>0</v>
      </c>
      <c r="O76" s="147">
        <f t="shared" si="29"/>
        <v>0</v>
      </c>
      <c r="P76" s="147">
        <v>0</v>
      </c>
      <c r="Q76" s="147">
        <f t="shared" si="30"/>
        <v>0</v>
      </c>
      <c r="R76" s="147"/>
      <c r="S76" s="147"/>
      <c r="T76" s="148">
        <v>0</v>
      </c>
      <c r="U76" s="147">
        <f t="shared" si="31"/>
        <v>0</v>
      </c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100</v>
      </c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x14ac:dyDescent="0.2">
      <c r="A77" s="141" t="s">
        <v>95</v>
      </c>
      <c r="B77" s="141" t="s">
        <v>64</v>
      </c>
      <c r="C77" s="177" t="s">
        <v>65</v>
      </c>
      <c r="D77" s="149"/>
      <c r="E77" s="153"/>
      <c r="F77" s="256"/>
      <c r="G77" s="156">
        <f>SUMIF(AE78:AE81,"&lt;&gt;NOR",G78:G81)</f>
        <v>0</v>
      </c>
      <c r="H77" s="156"/>
      <c r="I77" s="156">
        <f>SUM(I78:I81)</f>
        <v>0</v>
      </c>
      <c r="J77" s="156"/>
      <c r="K77" s="156">
        <f>SUM(K78:K81)</f>
        <v>0</v>
      </c>
      <c r="L77" s="156"/>
      <c r="M77" s="156">
        <f>SUM(M78:M81)</f>
        <v>0</v>
      </c>
      <c r="N77" s="150"/>
      <c r="O77" s="150">
        <f>SUM(O78:O81)</f>
        <v>0</v>
      </c>
      <c r="P77" s="150"/>
      <c r="Q77" s="150">
        <f>SUM(Q78:Q81)</f>
        <v>0</v>
      </c>
      <c r="R77" s="150"/>
      <c r="S77" s="150"/>
      <c r="T77" s="151"/>
      <c r="U77" s="150">
        <f>SUM(U78:U81)</f>
        <v>4.5600000000000005</v>
      </c>
      <c r="AE77" t="s">
        <v>96</v>
      </c>
    </row>
    <row r="78" spans="1:60" outlineLevel="1" x14ac:dyDescent="0.2">
      <c r="A78" s="140">
        <v>66</v>
      </c>
      <c r="B78" s="140" t="s">
        <v>235</v>
      </c>
      <c r="C78" s="176" t="s">
        <v>236</v>
      </c>
      <c r="D78" s="146" t="s">
        <v>237</v>
      </c>
      <c r="E78" s="152">
        <v>32.340000000000003</v>
      </c>
      <c r="F78" s="154">
        <f>H78+J78</f>
        <v>0</v>
      </c>
      <c r="G78" s="155">
        <f>ROUND(E78*F78,2)</f>
        <v>0</v>
      </c>
      <c r="H78" s="155"/>
      <c r="I78" s="155">
        <f>ROUND(E78*H78,2)</f>
        <v>0</v>
      </c>
      <c r="J78" s="155"/>
      <c r="K78" s="155">
        <f>ROUND(E78*J78,2)</f>
        <v>0</v>
      </c>
      <c r="L78" s="155">
        <v>21</v>
      </c>
      <c r="M78" s="155">
        <f>G78*(1+L78/100)</f>
        <v>0</v>
      </c>
      <c r="N78" s="147">
        <v>0</v>
      </c>
      <c r="O78" s="147">
        <f>ROUND(E78*N78,5)</f>
        <v>0</v>
      </c>
      <c r="P78" s="147">
        <v>0</v>
      </c>
      <c r="Q78" s="147">
        <f>ROUND(E78*P78,5)</f>
        <v>0</v>
      </c>
      <c r="R78" s="147"/>
      <c r="S78" s="147"/>
      <c r="T78" s="148">
        <v>9.9000000000000005E-2</v>
      </c>
      <c r="U78" s="147">
        <f>ROUND(E78*T78,2)</f>
        <v>3.2</v>
      </c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100</v>
      </c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">
      <c r="A79" s="140">
        <v>67</v>
      </c>
      <c r="B79" s="140" t="s">
        <v>238</v>
      </c>
      <c r="C79" s="176" t="s">
        <v>239</v>
      </c>
      <c r="D79" s="146" t="s">
        <v>237</v>
      </c>
      <c r="E79" s="152">
        <v>32.340000000000003</v>
      </c>
      <c r="F79" s="154">
        <f>H79+J79</f>
        <v>0</v>
      </c>
      <c r="G79" s="155">
        <f>ROUND(E79*F79,2)</f>
        <v>0</v>
      </c>
      <c r="H79" s="155"/>
      <c r="I79" s="155">
        <f>ROUND(E79*H79,2)</f>
        <v>0</v>
      </c>
      <c r="J79" s="155"/>
      <c r="K79" s="155">
        <f>ROUND(E79*J79,2)</f>
        <v>0</v>
      </c>
      <c r="L79" s="155">
        <v>21</v>
      </c>
      <c r="M79" s="155">
        <f>G79*(1+L79/100)</f>
        <v>0</v>
      </c>
      <c r="N79" s="147">
        <v>0</v>
      </c>
      <c r="O79" s="147">
        <f>ROUND(E79*N79,5)</f>
        <v>0</v>
      </c>
      <c r="P79" s="147">
        <v>0</v>
      </c>
      <c r="Q79" s="147">
        <f>ROUND(E79*P79,5)</f>
        <v>0</v>
      </c>
      <c r="R79" s="147"/>
      <c r="S79" s="147"/>
      <c r="T79" s="148">
        <v>4.2000000000000003E-2</v>
      </c>
      <c r="U79" s="147">
        <f>ROUND(E79*T79,2)</f>
        <v>1.36</v>
      </c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100</v>
      </c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outlineLevel="1" x14ac:dyDescent="0.2">
      <c r="A80" s="140">
        <v>68</v>
      </c>
      <c r="B80" s="140" t="s">
        <v>240</v>
      </c>
      <c r="C80" s="176" t="s">
        <v>241</v>
      </c>
      <c r="D80" s="146" t="s">
        <v>237</v>
      </c>
      <c r="E80" s="152">
        <v>614.46</v>
      </c>
      <c r="F80" s="154">
        <f>H80+J80</f>
        <v>0</v>
      </c>
      <c r="G80" s="155">
        <f>ROUND(E80*F80,2)</f>
        <v>0</v>
      </c>
      <c r="H80" s="155"/>
      <c r="I80" s="155">
        <f>ROUND(E80*H80,2)</f>
        <v>0</v>
      </c>
      <c r="J80" s="155"/>
      <c r="K80" s="155">
        <f>ROUND(E80*J80,2)</f>
        <v>0</v>
      </c>
      <c r="L80" s="155">
        <v>21</v>
      </c>
      <c r="M80" s="155">
        <f>G80*(1+L80/100)</f>
        <v>0</v>
      </c>
      <c r="N80" s="147">
        <v>0</v>
      </c>
      <c r="O80" s="147">
        <f>ROUND(E80*N80,5)</f>
        <v>0</v>
      </c>
      <c r="P80" s="147">
        <v>0</v>
      </c>
      <c r="Q80" s="147">
        <f>ROUND(E80*P80,5)</f>
        <v>0</v>
      </c>
      <c r="R80" s="147"/>
      <c r="S80" s="147"/>
      <c r="T80" s="148">
        <v>0</v>
      </c>
      <c r="U80" s="147">
        <f>ROUND(E80*T80,2)</f>
        <v>0</v>
      </c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100</v>
      </c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outlineLevel="1" x14ac:dyDescent="0.2">
      <c r="A81" s="140">
        <v>69</v>
      </c>
      <c r="B81" s="140" t="s">
        <v>242</v>
      </c>
      <c r="C81" s="176" t="s">
        <v>243</v>
      </c>
      <c r="D81" s="146" t="s">
        <v>237</v>
      </c>
      <c r="E81" s="152">
        <v>32.340000000000003</v>
      </c>
      <c r="F81" s="154">
        <f>H81+J81</f>
        <v>0</v>
      </c>
      <c r="G81" s="155">
        <f>ROUND(E81*F81,2)</f>
        <v>0</v>
      </c>
      <c r="H81" s="155"/>
      <c r="I81" s="155">
        <f>ROUND(E81*H81,2)</f>
        <v>0</v>
      </c>
      <c r="J81" s="155"/>
      <c r="K81" s="155">
        <f>ROUND(E81*J81,2)</f>
        <v>0</v>
      </c>
      <c r="L81" s="155">
        <v>21</v>
      </c>
      <c r="M81" s="155">
        <f>G81*(1+L81/100)</f>
        <v>0</v>
      </c>
      <c r="N81" s="147">
        <v>0</v>
      </c>
      <c r="O81" s="147">
        <f>ROUND(E81*N81,5)</f>
        <v>0</v>
      </c>
      <c r="P81" s="147">
        <v>0</v>
      </c>
      <c r="Q81" s="147">
        <f>ROUND(E81*P81,5)</f>
        <v>0</v>
      </c>
      <c r="R81" s="147"/>
      <c r="S81" s="147"/>
      <c r="T81" s="148">
        <v>0</v>
      </c>
      <c r="U81" s="147">
        <f>ROUND(E81*T81,2)</f>
        <v>0</v>
      </c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100</v>
      </c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x14ac:dyDescent="0.2">
      <c r="A82" s="141" t="s">
        <v>95</v>
      </c>
      <c r="B82" s="141" t="s">
        <v>66</v>
      </c>
      <c r="C82" s="177" t="s">
        <v>67</v>
      </c>
      <c r="D82" s="149"/>
      <c r="E82" s="153"/>
      <c r="F82" s="256"/>
      <c r="G82" s="156">
        <f>SUMIF(AE83:AE84,"&lt;&gt;NOR",G83:G84)</f>
        <v>0</v>
      </c>
      <c r="H82" s="156"/>
      <c r="I82" s="156">
        <f>SUM(I83:I84)</f>
        <v>0</v>
      </c>
      <c r="J82" s="156"/>
      <c r="K82" s="156">
        <f>SUM(K83:K84)</f>
        <v>0</v>
      </c>
      <c r="L82" s="156"/>
      <c r="M82" s="156">
        <f>SUM(M83:M84)</f>
        <v>0</v>
      </c>
      <c r="N82" s="150"/>
      <c r="O82" s="150">
        <f>SUM(O83:O84)</f>
        <v>0</v>
      </c>
      <c r="P82" s="150"/>
      <c r="Q82" s="150">
        <f>SUM(Q83:Q84)</f>
        <v>0</v>
      </c>
      <c r="R82" s="150"/>
      <c r="S82" s="150"/>
      <c r="T82" s="151"/>
      <c r="U82" s="150">
        <f>SUM(U83:U84)</f>
        <v>0</v>
      </c>
      <c r="AE82" t="s">
        <v>96</v>
      </c>
    </row>
    <row r="83" spans="1:60" outlineLevel="1" x14ac:dyDescent="0.2">
      <c r="A83" s="140">
        <v>70</v>
      </c>
      <c r="B83" s="140" t="s">
        <v>244</v>
      </c>
      <c r="C83" s="176" t="s">
        <v>245</v>
      </c>
      <c r="D83" s="146" t="s">
        <v>108</v>
      </c>
      <c r="E83" s="152">
        <v>1</v>
      </c>
      <c r="F83" s="154">
        <f>H83+J83</f>
        <v>0</v>
      </c>
      <c r="G83" s="155">
        <f>ROUND(E83*F83,2)</f>
        <v>0</v>
      </c>
      <c r="H83" s="155"/>
      <c r="I83" s="155">
        <f>ROUND(E83*H83,2)</f>
        <v>0</v>
      </c>
      <c r="J83" s="155"/>
      <c r="K83" s="155">
        <f>ROUND(E83*J83,2)</f>
        <v>0</v>
      </c>
      <c r="L83" s="155">
        <v>21</v>
      </c>
      <c r="M83" s="155">
        <f>G83*(1+L83/100)</f>
        <v>0</v>
      </c>
      <c r="N83" s="147">
        <v>0</v>
      </c>
      <c r="O83" s="147">
        <f>ROUND(E83*N83,5)</f>
        <v>0</v>
      </c>
      <c r="P83" s="147">
        <v>0</v>
      </c>
      <c r="Q83" s="147">
        <f>ROUND(E83*P83,5)</f>
        <v>0</v>
      </c>
      <c r="R83" s="147"/>
      <c r="S83" s="147"/>
      <c r="T83" s="148">
        <v>0</v>
      </c>
      <c r="U83" s="147">
        <f>ROUND(E83*T83,2)</f>
        <v>0</v>
      </c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100</v>
      </c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65">
        <v>71</v>
      </c>
      <c r="B84" s="165" t="s">
        <v>246</v>
      </c>
      <c r="C84" s="178" t="s">
        <v>247</v>
      </c>
      <c r="D84" s="166" t="s">
        <v>108</v>
      </c>
      <c r="E84" s="167">
        <v>1</v>
      </c>
      <c r="F84" s="168">
        <f>H84+J84</f>
        <v>0</v>
      </c>
      <c r="G84" s="169">
        <f>ROUND(E84*F84,2)</f>
        <v>0</v>
      </c>
      <c r="H84" s="169"/>
      <c r="I84" s="169">
        <f>ROUND(E84*H84,2)</f>
        <v>0</v>
      </c>
      <c r="J84" s="169"/>
      <c r="K84" s="169">
        <f>ROUND(E84*J84,2)</f>
        <v>0</v>
      </c>
      <c r="L84" s="169">
        <v>21</v>
      </c>
      <c r="M84" s="169">
        <f>G84*(1+L84/100)</f>
        <v>0</v>
      </c>
      <c r="N84" s="170">
        <v>0</v>
      </c>
      <c r="O84" s="170">
        <f>ROUND(E84*N84,5)</f>
        <v>0</v>
      </c>
      <c r="P84" s="170">
        <v>0</v>
      </c>
      <c r="Q84" s="170">
        <f>ROUND(E84*P84,5)</f>
        <v>0</v>
      </c>
      <c r="R84" s="170"/>
      <c r="S84" s="170"/>
      <c r="T84" s="171">
        <v>0</v>
      </c>
      <c r="U84" s="170">
        <f>ROUND(E84*T84,2)</f>
        <v>0</v>
      </c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100</v>
      </c>
      <c r="AF84" s="139"/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x14ac:dyDescent="0.2">
      <c r="A85" s="4"/>
      <c r="B85" s="5" t="s">
        <v>248</v>
      </c>
      <c r="C85" s="179" t="s">
        <v>248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AC85">
        <v>12</v>
      </c>
      <c r="AD85">
        <v>21</v>
      </c>
    </row>
    <row r="86" spans="1:60" x14ac:dyDescent="0.2">
      <c r="A86" s="172"/>
      <c r="B86" s="173" t="s">
        <v>28</v>
      </c>
      <c r="C86" s="180" t="s">
        <v>248</v>
      </c>
      <c r="D86" s="174"/>
      <c r="E86" s="174"/>
      <c r="F86" s="174"/>
      <c r="G86" s="175">
        <f>G8+G15+G23+G55+G77+G82</f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AC86">
        <f>SUMIF(L7:L84,AC85,G7:G84)</f>
        <v>0</v>
      </c>
      <c r="AD86">
        <f>SUMIF(L7:L84,AD85,G7:G84)</f>
        <v>0</v>
      </c>
      <c r="AE86" t="s">
        <v>249</v>
      </c>
    </row>
    <row r="87" spans="1:60" x14ac:dyDescent="0.2">
      <c r="A87" s="4"/>
      <c r="B87" s="5" t="s">
        <v>248</v>
      </c>
      <c r="C87" s="179" t="s">
        <v>248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60" x14ac:dyDescent="0.2">
      <c r="A88" s="4"/>
      <c r="B88" s="5" t="s">
        <v>248</v>
      </c>
      <c r="C88" s="179" t="s">
        <v>248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60" x14ac:dyDescent="0.2">
      <c r="A89" s="254" t="s">
        <v>250</v>
      </c>
      <c r="B89" s="254"/>
      <c r="C89" s="255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60" x14ac:dyDescent="0.2">
      <c r="A90" s="235"/>
      <c r="B90" s="236"/>
      <c r="C90" s="237"/>
      <c r="D90" s="236"/>
      <c r="E90" s="236"/>
      <c r="F90" s="236"/>
      <c r="G90" s="238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AE90" t="s">
        <v>251</v>
      </c>
    </row>
    <row r="91" spans="1:60" x14ac:dyDescent="0.2">
      <c r="A91" s="239"/>
      <c r="B91" s="240"/>
      <c r="C91" s="241"/>
      <c r="D91" s="240"/>
      <c r="E91" s="240"/>
      <c r="F91" s="240"/>
      <c r="G91" s="242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60" x14ac:dyDescent="0.2">
      <c r="A92" s="239"/>
      <c r="B92" s="240"/>
      <c r="C92" s="241"/>
      <c r="D92" s="240"/>
      <c r="E92" s="240"/>
      <c r="F92" s="240"/>
      <c r="G92" s="242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60" x14ac:dyDescent="0.2">
      <c r="A93" s="239"/>
      <c r="B93" s="240"/>
      <c r="C93" s="241"/>
      <c r="D93" s="240"/>
      <c r="E93" s="240"/>
      <c r="F93" s="240"/>
      <c r="G93" s="242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60" x14ac:dyDescent="0.2">
      <c r="A94" s="243"/>
      <c r="B94" s="244"/>
      <c r="C94" s="245"/>
      <c r="D94" s="244"/>
      <c r="E94" s="244"/>
      <c r="F94" s="244"/>
      <c r="G94" s="246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60" x14ac:dyDescent="0.2">
      <c r="A95" s="4"/>
      <c r="B95" s="5" t="s">
        <v>248</v>
      </c>
      <c r="C95" s="179" t="s">
        <v>248</v>
      </c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60" x14ac:dyDescent="0.2">
      <c r="C96" s="181"/>
      <c r="AE96" t="s">
        <v>252</v>
      </c>
    </row>
  </sheetData>
  <sheetProtection algorithmName="SHA-512" hashValue="D/9BwEr3FuVgfnZ6vA5fD6zi7Taf2WwMKLPy6N4ztZo4lefrYO5wXxx9sXW0KOVDcXPOeQY1tCyzMoLgc51zBw==" saltValue="VSC5L8bbZFVSJ72XyhVzDg==" spinCount="100000" sheet="1" objects="1" scenarios="1"/>
  <mergeCells count="6">
    <mergeCell ref="A90:G94"/>
    <mergeCell ref="A1:G1"/>
    <mergeCell ref="C2:G2"/>
    <mergeCell ref="C3:G3"/>
    <mergeCell ref="C4:G4"/>
    <mergeCell ref="A89:C89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Strenk</dc:creator>
  <cp:lastModifiedBy>Pavel Strenk</cp:lastModifiedBy>
  <cp:lastPrinted>2014-02-28T09:52:57Z</cp:lastPrinted>
  <dcterms:created xsi:type="dcterms:W3CDTF">2009-04-08T07:15:50Z</dcterms:created>
  <dcterms:modified xsi:type="dcterms:W3CDTF">2025-11-01T15:01:24Z</dcterms:modified>
</cp:coreProperties>
</file>